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535" windowHeight="6495" tabRatio="727" activeTab="0"/>
  </bookViews>
  <sheets>
    <sheet name="CentroIniciativa UDP" sheetId="1" r:id="rId1"/>
    <sheet name="Gastos previos" sheetId="2" r:id="rId2"/>
    <sheet name="Inversión Inicial" sheetId="3" r:id="rId3"/>
    <sheet name="Totales" sheetId="4" r:id="rId4"/>
    <sheet name="Costos" sheetId="5" r:id="rId5"/>
    <sheet name="Datos" sheetId="6" r:id="rId6"/>
  </sheets>
  <definedNames/>
  <calcPr fullCalcOnLoad="1"/>
</workbook>
</file>

<file path=xl/comments2.xml><?xml version="1.0" encoding="utf-8"?>
<comments xmlns="http://schemas.openxmlformats.org/spreadsheetml/2006/main">
  <authors>
    <author>jvillarreal</author>
    <author>Jaime y Vero</author>
  </authors>
  <commentList>
    <comment ref="B21" authorId="0">
      <text>
        <r>
          <rPr>
            <sz val="8"/>
            <rFont val="Tahoma"/>
            <family val="2"/>
          </rPr>
          <t>Considera los desembolsos en el desarrollo de sistemas computacionales ad hoc para la administración y gestión del negocio (manejo de inventarios, bases de datos de clientes, servicio al cliente, e información para toma de decisiones. AFII dice que</t>
        </r>
        <r>
          <rPr>
            <i/>
            <sz val="8"/>
            <rFont val="Tahoma"/>
            <family val="2"/>
          </rPr>
          <t xml:space="preserve"> puede optarse por amortizarlos en un solo período o hasta un lapso de 6 ejercicios contables.</t>
        </r>
      </text>
    </comment>
    <comment ref="B28" authorId="0">
      <text>
        <r>
          <rPr>
            <sz val="8"/>
            <rFont val="Tahoma"/>
            <family val="0"/>
          </rPr>
          <t>Considera por ejemplo el estudio de suelos, factibilidad técnica de fabricar un artículo o de usar una materia prima determinada, estudios de mercado, test de productos, y el estudio de factibilidad técnico económico.</t>
        </r>
      </text>
    </comment>
    <comment ref="B7" authorId="0">
      <text>
        <r>
          <rPr>
            <sz val="8"/>
            <rFont val="Tahoma"/>
            <family val="2"/>
          </rPr>
          <t>Considera los desembolsos necesarios para crear la empresa, contratar asesoría para constituir legalmente la sociedad, cancelar gastos notariales, cubrir gastos administrativos para confeccionar boletas, facturas y realizar una serie de desembolsos de índole administrativo y productivo antes de que la nueva entidad pueda generar ingresos.</t>
        </r>
      </text>
    </comment>
    <comment ref="B14" authorId="0">
      <text>
        <r>
          <rPr>
            <sz val="8"/>
            <rFont val="Tahoma"/>
            <family val="2"/>
          </rPr>
          <t>Considera los desembolsos en publicidad y promoción que son previos a la apertura de un negocio, como por ejemplo, instalar un letrero que indique que se abrirá un nuevo supermercado, un edificio o un colegio.</t>
        </r>
      </text>
    </comment>
    <comment ref="B24" authorId="0">
      <text>
        <r>
          <rPr>
            <sz val="8"/>
            <rFont val="Tahoma"/>
            <family val="0"/>
          </rPr>
          <t xml:space="preserve">Corresponde a desembolsos en actividades de capacitación requeridas para que los trabajadores estén en condiciones de realizar sus tareas desde el primer día de operación.
</t>
        </r>
      </text>
    </comment>
    <comment ref="B34" authorId="1">
      <text>
        <r>
          <rPr>
            <b/>
            <sz val="8"/>
            <rFont val="Tahoma"/>
            <family val="0"/>
          </rPr>
          <t>Si no construye un local o edificación deberá arrendar lo que implicará gastos previos a la inauguración de las oficinas o local.</t>
        </r>
      </text>
    </comment>
  </commentList>
</comments>
</file>

<file path=xl/comments3.xml><?xml version="1.0" encoding="utf-8"?>
<comments xmlns="http://schemas.openxmlformats.org/spreadsheetml/2006/main">
  <authors>
    <author>Jaime y Vero</author>
  </authors>
  <commentList>
    <comment ref="B7" authorId="0">
      <text>
        <r>
          <rPr>
            <sz val="8"/>
            <rFont val="Tahoma"/>
            <family val="0"/>
          </rPr>
          <t xml:space="preserve">Pueden ser estanques, enseres, equipamiento en general necesario para que la empresa funcione desde el primer día.
</t>
        </r>
      </text>
    </comment>
    <comment ref="B13" authorId="0">
      <text>
        <r>
          <rPr>
            <b/>
            <sz val="8"/>
            <rFont val="Tahoma"/>
            <family val="0"/>
          </rPr>
          <t>Con excepción del terreno, estos activos están sujetos a depreciación porque con el tiempo se desgastan.</t>
        </r>
      </text>
    </comment>
    <comment ref="B18" authorId="0">
      <text>
        <r>
          <rPr>
            <b/>
            <sz val="8"/>
            <rFont val="Tahoma"/>
            <family val="0"/>
          </rPr>
          <t>Corresponde a un furgón de reparto, un camión, una camioneta u otro que se requiera para el funcionamiento de la empresa.</t>
        </r>
      </text>
    </comment>
    <comment ref="B21" authorId="0">
      <text>
        <r>
          <rPr>
            <b/>
            <sz val="8"/>
            <rFont val="Tahoma"/>
            <family val="0"/>
          </rPr>
          <t>Se trata  de muebles adquiridos para alhajar las oficinas o el local comercial.</t>
        </r>
      </text>
    </comment>
    <comment ref="B28" authorId="0">
      <text>
        <r>
          <rPr>
            <b/>
            <sz val="8"/>
            <rFont val="Tahoma"/>
            <family val="0"/>
          </rPr>
          <t>Son los desembolsos incurridos en la adquisición de una marca, patente o derecho.</t>
        </r>
      </text>
    </comment>
    <comment ref="B33" authorId="0">
      <text>
        <r>
          <rPr>
            <b/>
            <sz val="8"/>
            <rFont val="Tahoma"/>
            <family val="0"/>
          </rPr>
          <t>Son los desembolsos necesarios para fabricar el producto o prestar el servicio antes de que se generen los ingresos a través de su venta.</t>
        </r>
      </text>
    </comment>
  </commentList>
</comments>
</file>

<file path=xl/comments5.xml><?xml version="1.0" encoding="utf-8"?>
<comments xmlns="http://schemas.openxmlformats.org/spreadsheetml/2006/main">
  <authors>
    <author>Jaime y Vero</author>
  </authors>
  <commentList>
    <comment ref="A4" authorId="0">
      <text>
        <r>
          <rPr>
            <b/>
            <sz val="8"/>
            <rFont val="Tahoma"/>
            <family val="2"/>
          </rPr>
          <t>Aquellos desembolsos que se incurren haya producción o no.</t>
        </r>
      </text>
    </comment>
    <comment ref="A6" authorId="0">
      <text>
        <r>
          <rPr>
            <b/>
            <sz val="8"/>
            <rFont val="Tahoma"/>
            <family val="0"/>
          </rPr>
          <t>Son los sueldos que se pagan al personal administrativo, incluyendo AFP e Isapre.</t>
        </r>
      </text>
    </comment>
    <comment ref="A10" authorId="0">
      <text>
        <r>
          <rPr>
            <b/>
            <sz val="8"/>
            <rFont val="Tahoma"/>
            <family val="0"/>
          </rPr>
          <t>Por ejemplo, las patentes comerciales que otorgan las municipalidades</t>
        </r>
      </text>
    </comment>
    <comment ref="A14" authorId="0">
      <text>
        <r>
          <rPr>
            <b/>
            <sz val="8"/>
            <rFont val="Tahoma"/>
            <family val="0"/>
          </rPr>
          <t>Se calcula automáticamente como un 10% de todo lo anterior</t>
        </r>
      </text>
    </comment>
    <comment ref="A17" authorId="0">
      <text>
        <r>
          <rPr>
            <b/>
            <sz val="8"/>
            <rFont val="Tahoma"/>
            <family val="0"/>
          </rPr>
          <t>Son desembolsos directamente dependientes de la producción</t>
        </r>
      </text>
    </comment>
    <comment ref="A18" authorId="0">
      <text>
        <r>
          <rPr>
            <b/>
            <sz val="8"/>
            <rFont val="Tahoma"/>
            <family val="0"/>
          </rPr>
          <t>Considera la materia prima. Por ejemplo en una silla es la madera, el fierro, los tornillos y la pintura.</t>
        </r>
      </text>
    </comment>
    <comment ref="A19" authorId="0">
      <text>
        <r>
          <rPr>
            <b/>
            <sz val="8"/>
            <rFont val="Tahoma"/>
            <family val="0"/>
          </rPr>
          <t>Incluye la remuneración al personal que participa directamente en el proceso productivo</t>
        </r>
      </text>
    </comment>
    <comment ref="A20" authorId="0">
      <text>
        <r>
          <rPr>
            <b/>
            <sz val="8"/>
            <rFont val="Tahoma"/>
            <family val="0"/>
          </rPr>
          <t>Son materiales indirectos por ejemplo, los suministros de aceite y combustibles que emplean las máquinas y equipos que están directamente involucrados en el proceso productivo.</t>
        </r>
      </text>
    </comment>
    <comment ref="A21" authorId="0">
      <text>
        <r>
          <rPr>
            <b/>
            <sz val="8"/>
            <rFont val="Tahoma"/>
            <family val="0"/>
          </rPr>
          <t>Por ejemplo, el personal de mantención, al personal de control de calidad y los capataces.</t>
        </r>
      </text>
    </comment>
    <comment ref="C15" authorId="0">
      <text>
        <r>
          <rPr>
            <b/>
            <sz val="8"/>
            <rFont val="Tahoma"/>
            <family val="0"/>
          </rPr>
          <t>el costo fijo total con todos sus ceros para ser usado en el flujo</t>
        </r>
      </text>
    </comment>
    <comment ref="E9" authorId="0">
      <text>
        <r>
          <rPr>
            <b/>
            <sz val="8"/>
            <rFont val="Tahoma"/>
            <family val="0"/>
          </rPr>
          <t>Es el número de unidades producidas que se requiere vender para pagar los costos fijos y variables, dado un precio de mercado</t>
        </r>
      </text>
    </comment>
  </commentList>
</comments>
</file>

<file path=xl/comments6.xml><?xml version="1.0" encoding="utf-8"?>
<comments xmlns="http://schemas.openxmlformats.org/spreadsheetml/2006/main">
  <authors>
    <author>VB-16</author>
    <author>Jaime y Vero</author>
  </authors>
  <commentList>
    <comment ref="J34" authorId="0">
      <text>
        <r>
          <rPr>
            <b/>
            <sz val="8"/>
            <rFont val="Tahoma"/>
            <family val="0"/>
          </rPr>
          <t>Refleja la diferencia entre el valor actual de los cobros menos el valor actualizado de los pagos; es el valor de todos los flujos de caja esperados referido a un mismo momento del tiempo. 
VAN &gt; 0 =&gt; Que la empresa genera beneficio
VAN = 0 =&gt; No hay beneficio ni pérdidas, aunque se pierde el tiempo
VAN &lt; 0 =&gt; hay pérdidas en la empresa, además de perder el tiempo.</t>
        </r>
      </text>
    </comment>
    <comment ref="J35" authorId="0">
      <text>
        <r>
          <rPr>
            <b/>
            <sz val="8"/>
            <rFont val="Tahoma"/>
            <family val="0"/>
          </rPr>
          <t>TIR es la tasa que hace VAN=0. Si la TIR &gt; Rentabilidad exigida por el inversionista el proyecto se acepta, de lo contrario se rechaza. Si la diferencia es negativa significa que con los flujos generados no se puede hacer frente ni siquiera al coste del capital (al pago de los intereses por el uso de unos recursos financieros que se han tomado prestados).</t>
        </r>
      </text>
    </comment>
    <comment ref="A29" authorId="0">
      <text>
        <r>
          <rPr>
            <b/>
            <sz val="8"/>
            <rFont val="Tahoma"/>
            <family val="0"/>
          </rPr>
          <t>La amortización se refiere a la devolución del capital recibido en préstamo</t>
        </r>
      </text>
    </comment>
    <comment ref="J32" authorId="0">
      <text>
        <r>
          <rPr>
            <b/>
            <sz val="8"/>
            <rFont val="Tahoma"/>
            <family val="0"/>
          </rPr>
          <t>significa que el flujo de caja ha sido actualizado</t>
        </r>
      </text>
    </comment>
    <comment ref="J31" authorId="0">
      <text>
        <r>
          <rPr>
            <b/>
            <sz val="8"/>
            <rFont val="Tahoma"/>
            <family val="0"/>
          </rPr>
          <t>Es la resultante de los ingresos menos los desembolsos del proyecto</t>
        </r>
      </text>
    </comment>
    <comment ref="A21" authorId="0">
      <text>
        <r>
          <rPr>
            <b/>
            <sz val="8"/>
            <rFont val="Tahoma"/>
            <family val="0"/>
          </rPr>
          <t>Esta se determina arbitrariamente en función del interés del mercado, el riesgo del sector, así como del negocio</t>
        </r>
      </text>
    </comment>
    <comment ref="A22" authorId="0">
      <text>
        <r>
          <rPr>
            <b/>
            <sz val="8"/>
            <rFont val="Tahoma"/>
            <family val="0"/>
          </rPr>
          <t xml:space="preserve">Es una tasa que grava el lucro de las empresas, así si no se obtienen utilidades no se paga este impuesto. Está determinada por el SII </t>
        </r>
      </text>
    </comment>
    <comment ref="C4" authorId="0">
      <text>
        <r>
          <rPr>
            <b/>
            <sz val="8"/>
            <rFont val="Tahoma"/>
            <family val="0"/>
          </rPr>
          <t>Se determina arbitrariamente, dentro de las normas del SII</t>
        </r>
      </text>
    </comment>
    <comment ref="D4" authorId="1">
      <text>
        <r>
          <rPr>
            <b/>
            <sz val="8"/>
            <rFont val="Tahoma"/>
            <family val="0"/>
          </rPr>
          <t xml:space="preserve">Es el valor de un activo una vez que este ha sido depreciado. </t>
        </r>
      </text>
    </comment>
    <comment ref="E4" authorId="1">
      <text>
        <r>
          <rPr>
            <b/>
            <sz val="8"/>
            <rFont val="Tahoma"/>
            <family val="0"/>
          </rPr>
          <t>Es el valor al cual se espera vender el activo una vez depreciado</t>
        </r>
      </text>
    </comment>
    <comment ref="A12" authorId="1">
      <text>
        <r>
          <rPr>
            <b/>
            <sz val="8"/>
            <rFont val="Tahoma"/>
            <family val="0"/>
          </rPr>
          <t>Esta proyección se obtuvo a partir de la intención de compra investigación de mercado</t>
        </r>
      </text>
    </comment>
    <comment ref="E12" authorId="1">
      <text>
        <r>
          <rPr>
            <b/>
            <sz val="8"/>
            <rFont val="Tahoma"/>
            <family val="0"/>
          </rPr>
          <t>Este se define a partir de la investigación de mercado y de las condiciones de competencia del mercado</t>
        </r>
      </text>
    </comment>
  </commentList>
</comments>
</file>

<file path=xl/sharedStrings.xml><?xml version="1.0" encoding="utf-8"?>
<sst xmlns="http://schemas.openxmlformats.org/spreadsheetml/2006/main" count="196" uniqueCount="164">
  <si>
    <t>Inversión Inicial</t>
  </si>
  <si>
    <t>a ningún proyecto en particular. Deberá por tanto adaptarse a cada caso</t>
  </si>
  <si>
    <t>si se pretenden tomar decisiones basadas en esta información.</t>
  </si>
  <si>
    <t>CONCEPTO</t>
  </si>
  <si>
    <t>Valoración</t>
  </si>
  <si>
    <t>TOTAL:</t>
  </si>
  <si>
    <t>Encuestas</t>
  </si>
  <si>
    <t xml:space="preserve">Otros Estudios </t>
  </si>
  <si>
    <t xml:space="preserve">Para la correcta utilización de este documento se requiere cierto grado </t>
  </si>
  <si>
    <t>de conocimiento sobre el funcionamiento de una hoja de cálculo.</t>
  </si>
  <si>
    <t>Mobiliario de Oficina</t>
  </si>
  <si>
    <t xml:space="preserve">Decoración </t>
  </si>
  <si>
    <t>Limpieza del local</t>
  </si>
  <si>
    <t>Equipos informáticos</t>
  </si>
  <si>
    <t>Telefonía</t>
  </si>
  <si>
    <t>Material de Oficina</t>
  </si>
  <si>
    <t>INVERSIÓN INICIAL PARA INICIAR LA ACTIVIDAD DE LA EMPRESA</t>
  </si>
  <si>
    <t>Equipo A</t>
  </si>
  <si>
    <t>Equipo B</t>
  </si>
  <si>
    <t>Tarjetas de Visita</t>
  </si>
  <si>
    <t>Agencia publicitaria</t>
  </si>
  <si>
    <t>Esta hoja tiene por objetivo contener una relación de los principales gastos</t>
  </si>
  <si>
    <t>Esta relación de gastos no es completa ni tiene por qué ser aplicable</t>
  </si>
  <si>
    <t>Mes anticipado</t>
  </si>
  <si>
    <t>Remodelación del local</t>
  </si>
  <si>
    <t>ÍTEM</t>
  </si>
  <si>
    <t>Gastos Organización y Puesta en marcha</t>
  </si>
  <si>
    <t>imprenta</t>
  </si>
  <si>
    <t>notaría</t>
  </si>
  <si>
    <t>realización prototipo</t>
  </si>
  <si>
    <t>asesoría legal</t>
  </si>
  <si>
    <t>asesoría contable</t>
  </si>
  <si>
    <t>Gastos de Investigación y Desarrollo</t>
  </si>
  <si>
    <t>Estudio de suelos</t>
  </si>
  <si>
    <t>Estudio de factibilidad</t>
  </si>
  <si>
    <t>Gastos de Publicidad y Promoción</t>
  </si>
  <si>
    <t>Folletos</t>
  </si>
  <si>
    <t>Letreros</t>
  </si>
  <si>
    <t>Medios masivos</t>
  </si>
  <si>
    <t>Desarrollo Software</t>
  </si>
  <si>
    <t xml:space="preserve">GASTOS PREVIOS A LA CREACIÓN DE LA EMPRESA </t>
  </si>
  <si>
    <t xml:space="preserve">                          </t>
  </si>
  <si>
    <t>Gastos en Sistemas de Información</t>
  </si>
  <si>
    <t>Gastos en capacitación</t>
  </si>
  <si>
    <t>Cursos de capacitación</t>
  </si>
  <si>
    <t>Maquinaria y herramientas</t>
  </si>
  <si>
    <t>Herramientas</t>
  </si>
  <si>
    <t>Terreno</t>
  </si>
  <si>
    <t>Edificios</t>
  </si>
  <si>
    <t>Vehículos</t>
  </si>
  <si>
    <t>Construcción</t>
  </si>
  <si>
    <t>Vehículo A</t>
  </si>
  <si>
    <t>Vehículo B</t>
  </si>
  <si>
    <t>Utensilios</t>
  </si>
  <si>
    <t>Inmuebles (si construirá)</t>
  </si>
  <si>
    <t>Local (si arrendará)</t>
  </si>
  <si>
    <t>Gastos Preoperativos</t>
  </si>
  <si>
    <t>Instalaciones</t>
  </si>
  <si>
    <t xml:space="preserve">Mobiliario y equipos </t>
  </si>
  <si>
    <t>Activos Intangibles</t>
  </si>
  <si>
    <t>derechos de llave</t>
  </si>
  <si>
    <t>patentes industriales o de invención</t>
  </si>
  <si>
    <t>derechos de marca</t>
  </si>
  <si>
    <t>Capital de trabajo</t>
  </si>
  <si>
    <t>¿Cuánto cuesta su producto?</t>
  </si>
  <si>
    <t>costos fijos</t>
  </si>
  <si>
    <t>Arriendo</t>
  </si>
  <si>
    <t>agua</t>
  </si>
  <si>
    <t>luz</t>
  </si>
  <si>
    <t>teléfono</t>
  </si>
  <si>
    <t>Permisos y contribuciones</t>
  </si>
  <si>
    <t>Promoción</t>
  </si>
  <si>
    <t>Arriendo de equipos</t>
  </si>
  <si>
    <t>Papelería</t>
  </si>
  <si>
    <t xml:space="preserve">Otros </t>
  </si>
  <si>
    <t>COSTO FIJO TOTAL</t>
  </si>
  <si>
    <t>Costos Variables</t>
  </si>
  <si>
    <t>insumos</t>
  </si>
  <si>
    <t>mano de obra directa</t>
  </si>
  <si>
    <t>materiales indirectos</t>
  </si>
  <si>
    <t>mano de obra indirecta</t>
  </si>
  <si>
    <t>DATOS</t>
  </si>
  <si>
    <t xml:space="preserve">Flujo de Efectivo </t>
  </si>
  <si>
    <t>Inversiones</t>
  </si>
  <si>
    <t>Vida Util (años)</t>
  </si>
  <si>
    <t>Valor Residual</t>
  </si>
  <si>
    <t>Valor de Salvamento</t>
  </si>
  <si>
    <t>Años</t>
  </si>
  <si>
    <t>Terreno:</t>
  </si>
  <si>
    <t>+</t>
  </si>
  <si>
    <t>Ingreso por Ventas</t>
  </si>
  <si>
    <t>Maquinaria y Equipos:</t>
  </si>
  <si>
    <t>Vehículo:</t>
  </si>
  <si>
    <t xml:space="preserve">    Terreno</t>
  </si>
  <si>
    <t>Capital de trabajo:</t>
  </si>
  <si>
    <t>de las ventas estimadas para el primer año.</t>
  </si>
  <si>
    <t xml:space="preserve">    Maq. y Equipo</t>
  </si>
  <si>
    <t>de las variaciones de venta que sucedan en el proyecto.</t>
  </si>
  <si>
    <t xml:space="preserve">    Vehículo</t>
  </si>
  <si>
    <t>-</t>
  </si>
  <si>
    <t>Valor Libro</t>
  </si>
  <si>
    <t>Proyecciones de producción</t>
  </si>
  <si>
    <t>Precio de Venta:</t>
  </si>
  <si>
    <t>/litro</t>
  </si>
  <si>
    <t>Costos de Producción</t>
  </si>
  <si>
    <t>Años 1-3:</t>
  </si>
  <si>
    <t>litros anuales</t>
  </si>
  <si>
    <t>Gastos de Adm. Y Fin.</t>
  </si>
  <si>
    <t>Años 3-6:</t>
  </si>
  <si>
    <t>Costos</t>
  </si>
  <si>
    <t>Depreciación</t>
  </si>
  <si>
    <t>Costo de Producción/litro</t>
  </si>
  <si>
    <t xml:space="preserve">    Maq. Y Equipo</t>
  </si>
  <si>
    <t>Gtos. de Adm. Y Finanzas</t>
  </si>
  <si>
    <t>=</t>
  </si>
  <si>
    <t>U.A.I.I.</t>
  </si>
  <si>
    <t>Préstamo:</t>
  </si>
  <si>
    <t>de la inversión inicial a</t>
  </si>
  <si>
    <t>años, en amortizaciones iguales,</t>
  </si>
  <si>
    <t>Intereses</t>
  </si>
  <si>
    <t>a una tasa de interés del</t>
  </si>
  <si>
    <t>anual.</t>
  </si>
  <si>
    <t>U.A.I.</t>
  </si>
  <si>
    <t>Impuestos</t>
  </si>
  <si>
    <t>Tasa de descuento:</t>
  </si>
  <si>
    <t>Tasa de impuesto:</t>
  </si>
  <si>
    <t>Amortización</t>
  </si>
  <si>
    <t>Inversión</t>
  </si>
  <si>
    <t>Tabla de Amortización</t>
  </si>
  <si>
    <t xml:space="preserve">    Capital de Trabajo</t>
  </si>
  <si>
    <t xml:space="preserve">    Préstamo</t>
  </si>
  <si>
    <t>Cuota de Amortización:</t>
  </si>
  <si>
    <t>FLUJO</t>
  </si>
  <si>
    <t>(1)</t>
  </si>
  <si>
    <t>(2)=Monto-(3)</t>
  </si>
  <si>
    <t>(3)</t>
  </si>
  <si>
    <t>(4)=(2)*(0.12)</t>
  </si>
  <si>
    <t>(5)=(3)+(4)</t>
  </si>
  <si>
    <t>FLUJO DESCONTADO</t>
  </si>
  <si>
    <t>Año</t>
  </si>
  <si>
    <t>Saldo</t>
  </si>
  <si>
    <t>Interés</t>
  </si>
  <si>
    <t>Cuota</t>
  </si>
  <si>
    <t>VAN</t>
  </si>
  <si>
    <t>TIR</t>
  </si>
  <si>
    <t>mensual</t>
  </si>
  <si>
    <t>anual</t>
  </si>
  <si>
    <t>unitario</t>
  </si>
  <si>
    <t>Gastos Preoperatorios</t>
  </si>
  <si>
    <t>Preoperatorios</t>
  </si>
  <si>
    <t>Precio</t>
  </si>
  <si>
    <t>CF total</t>
  </si>
  <si>
    <t>CV unitario</t>
  </si>
  <si>
    <t xml:space="preserve">COSTO VARIABLE </t>
  </si>
  <si>
    <t>Cantidad producida</t>
  </si>
  <si>
    <t>PUNTO EQUILIBRIO</t>
  </si>
  <si>
    <t>litros</t>
  </si>
  <si>
    <t>versus estimación</t>
  </si>
  <si>
    <t>¿Cuál es su punto de equilibrio?</t>
  </si>
  <si>
    <t>Remuneraciones</t>
  </si>
  <si>
    <t>RESUMEN DE COSTOS DE CREACIÓN DE LA EMPRESA</t>
  </si>
  <si>
    <t xml:space="preserve">asociados al proceso de creación de una empresa. </t>
  </si>
  <si>
    <t>Contiene un ejemplo que Ud. podrá alterar para su caso particular.</t>
  </si>
  <si>
    <t>Cálculo de Costos de creación de una Empresa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</si>
</sst>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quot;$&quot;\ #,##0"/>
    <numFmt numFmtId="190" formatCode="_-* #,##0.0\ _P_t_s_-;\-* #,##0.0\ _P_t_s_-;_-* &quot;-&quot;??\ _P_t_s_-;_-@_-"/>
    <numFmt numFmtId="191" formatCode="_-* #,##0\ _P_t_s_-;\-* #,##0\ _P_t_s_-;_-* &quot;-&quot;??\ _P_t_s_-;_-@_-"/>
    <numFmt numFmtId="192" formatCode="#,##0.0"/>
    <numFmt numFmtId="193" formatCode="0.0000"/>
    <numFmt numFmtId="194" formatCode="0.000"/>
  </numFmts>
  <fonts count="18">
    <font>
      <sz val="10"/>
      <name val="Arial"/>
      <family val="0"/>
    </font>
    <font>
      <u val="single"/>
      <sz val="10"/>
      <color indexed="12"/>
      <name val="Arial"/>
      <family val="0"/>
    </font>
    <font>
      <u val="single"/>
      <sz val="10"/>
      <color indexed="36"/>
      <name val="Arial"/>
      <family val="0"/>
    </font>
    <font>
      <sz val="8"/>
      <name val="Tahoma"/>
      <family val="0"/>
    </font>
    <font>
      <i/>
      <sz val="8"/>
      <name val="Tahoma"/>
      <family val="2"/>
    </font>
    <font>
      <b/>
      <sz val="8"/>
      <name val="Tahoma"/>
      <family val="0"/>
    </font>
    <font>
      <sz val="30"/>
      <color indexed="18"/>
      <name val="Arial"/>
      <family val="2"/>
    </font>
    <font>
      <b/>
      <sz val="10"/>
      <color indexed="18"/>
      <name val="Arial"/>
      <family val="2"/>
    </font>
    <font>
      <b/>
      <sz val="12"/>
      <color indexed="18"/>
      <name val="Arial"/>
      <family val="2"/>
    </font>
    <font>
      <sz val="10"/>
      <color indexed="18"/>
      <name val="Arial"/>
      <family val="2"/>
    </font>
    <font>
      <sz val="8"/>
      <color indexed="18"/>
      <name val="Arial"/>
      <family val="2"/>
    </font>
    <font>
      <i/>
      <sz val="8"/>
      <color indexed="18"/>
      <name val="Arial"/>
      <family val="2"/>
    </font>
    <font>
      <b/>
      <i/>
      <sz val="10"/>
      <color indexed="18"/>
      <name val="Arial"/>
      <family val="2"/>
    </font>
    <font>
      <b/>
      <sz val="16"/>
      <color indexed="18"/>
      <name val="Arial"/>
      <family val="2"/>
    </font>
    <font>
      <b/>
      <sz val="15"/>
      <color indexed="18"/>
      <name val="Arial"/>
      <family val="2"/>
    </font>
    <font>
      <i/>
      <sz val="10"/>
      <color indexed="18"/>
      <name val="Arial"/>
      <family val="2"/>
    </font>
    <font>
      <b/>
      <sz val="9"/>
      <color indexed="18"/>
      <name val="Arial"/>
      <family val="2"/>
    </font>
    <font>
      <b/>
      <sz val="8"/>
      <name val="Arial"/>
      <family val="2"/>
    </font>
  </fonts>
  <fills count="3">
    <fill>
      <patternFill/>
    </fill>
    <fill>
      <patternFill patternType="gray125"/>
    </fill>
    <fill>
      <patternFill patternType="solid">
        <fgColor indexed="9"/>
        <bgColor indexed="64"/>
      </patternFill>
    </fill>
  </fills>
  <borders count="30">
    <border>
      <left/>
      <right/>
      <top/>
      <bottom/>
      <diagonal/>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medium"/>
    </border>
    <border>
      <left style="thin"/>
      <right style="thin"/>
      <top style="medium"/>
      <bottom style="medium"/>
    </border>
    <border>
      <left style="thin"/>
      <right style="thin"/>
      <top>
        <color indexed="63"/>
      </top>
      <bottom style="medium"/>
    </border>
    <border>
      <left>
        <color indexed="63"/>
      </left>
      <right>
        <color indexed="63"/>
      </right>
      <top style="medium"/>
      <bottom style="medium"/>
    </border>
    <border>
      <left style="thin"/>
      <right style="thin"/>
      <top style="medium"/>
      <bottom style="double"/>
    </border>
    <border>
      <left style="thin"/>
      <right style="thin"/>
      <top style="thin"/>
      <bottom style="double"/>
    </border>
    <border>
      <left style="thin"/>
      <right style="thin"/>
      <top>
        <color indexed="63"/>
      </top>
      <bottom style="double"/>
    </border>
    <border>
      <left>
        <color indexed="63"/>
      </left>
      <right>
        <color indexed="63"/>
      </right>
      <top style="medium"/>
      <bottom style="double"/>
    </border>
    <border>
      <left>
        <color indexed="63"/>
      </left>
      <right style="medium"/>
      <top style="medium"/>
      <bottom style="double"/>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6" fillId="2" borderId="0" xfId="15" applyFont="1" applyFill="1" applyAlignment="1">
      <alignment horizontal="center" vertical="center"/>
    </xf>
    <xf numFmtId="0" fontId="7" fillId="2" borderId="0" xfId="0" applyFont="1" applyFill="1" applyAlignment="1">
      <alignment/>
    </xf>
    <xf numFmtId="0" fontId="7" fillId="2" borderId="0" xfId="0" applyFont="1" applyFill="1" applyAlignment="1">
      <alignment vertical="center"/>
    </xf>
    <xf numFmtId="0" fontId="8" fillId="2" borderId="0" xfId="0" applyFont="1" applyFill="1" applyAlignment="1">
      <alignment/>
    </xf>
    <xf numFmtId="0" fontId="9" fillId="2" borderId="0" xfId="0" applyFont="1" applyFill="1" applyAlignment="1">
      <alignment horizontal="lef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0" fontId="6" fillId="2" borderId="0" xfId="15" applyFont="1" applyFill="1" applyAlignment="1">
      <alignment vertical="center"/>
    </xf>
    <xf numFmtId="3" fontId="7" fillId="2" borderId="0" xfId="0" applyNumberFormat="1" applyFont="1" applyFill="1" applyAlignment="1">
      <alignment vertical="center"/>
    </xf>
    <xf numFmtId="3" fontId="9" fillId="2" borderId="0" xfId="0" applyNumberFormat="1" applyFont="1" applyFill="1" applyAlignment="1">
      <alignment/>
    </xf>
    <xf numFmtId="0" fontId="12" fillId="2" borderId="0" xfId="0" applyFont="1" applyFill="1" applyAlignment="1">
      <alignment/>
    </xf>
    <xf numFmtId="0" fontId="7" fillId="2" borderId="1" xfId="0" applyFont="1" applyFill="1" applyBorder="1" applyAlignment="1">
      <alignment/>
    </xf>
    <xf numFmtId="0" fontId="9" fillId="2" borderId="1" xfId="0" applyFont="1" applyFill="1" applyBorder="1" applyAlignment="1">
      <alignment/>
    </xf>
    <xf numFmtId="3" fontId="7" fillId="2" borderId="1" xfId="0" applyNumberFormat="1" applyFont="1" applyFill="1" applyBorder="1" applyAlignment="1">
      <alignment/>
    </xf>
    <xf numFmtId="3" fontId="9" fillId="2" borderId="1" xfId="0" applyNumberFormat="1" applyFont="1" applyFill="1" applyBorder="1" applyAlignment="1">
      <alignment/>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3" fontId="7" fillId="2" borderId="1" xfId="0" applyNumberFormat="1" applyFont="1" applyFill="1" applyBorder="1" applyAlignment="1">
      <alignment vertical="center" wrapText="1"/>
    </xf>
    <xf numFmtId="0" fontId="9" fillId="2" borderId="0" xfId="0" applyFont="1" applyFill="1" applyBorder="1" applyAlignment="1">
      <alignment/>
    </xf>
    <xf numFmtId="0" fontId="9" fillId="2" borderId="2" xfId="0" applyFont="1" applyFill="1" applyBorder="1" applyAlignment="1">
      <alignment/>
    </xf>
    <xf numFmtId="3" fontId="9" fillId="2" borderId="2" xfId="0" applyNumberFormat="1" applyFont="1" applyFill="1" applyBorder="1" applyAlignment="1">
      <alignment/>
    </xf>
    <xf numFmtId="0" fontId="7" fillId="2" borderId="0" xfId="0" applyFont="1" applyFill="1" applyBorder="1" applyAlignment="1">
      <alignment/>
    </xf>
    <xf numFmtId="0" fontId="7" fillId="2" borderId="1" xfId="0" applyFont="1" applyFill="1" applyBorder="1" applyAlignment="1">
      <alignment horizontal="center"/>
    </xf>
    <xf numFmtId="3" fontId="9" fillId="2" borderId="0" xfId="0" applyNumberFormat="1" applyFont="1" applyFill="1" applyBorder="1" applyAlignment="1">
      <alignment/>
    </xf>
    <xf numFmtId="0" fontId="7" fillId="2" borderId="3" xfId="0" applyFont="1" applyFill="1" applyBorder="1" applyAlignment="1">
      <alignment/>
    </xf>
    <xf numFmtId="3" fontId="9" fillId="2" borderId="3" xfId="0" applyNumberFormat="1" applyFont="1" applyFill="1" applyBorder="1" applyAlignment="1">
      <alignment/>
    </xf>
    <xf numFmtId="0" fontId="9" fillId="2" borderId="4" xfId="0" applyFont="1" applyFill="1" applyBorder="1" applyAlignment="1">
      <alignment/>
    </xf>
    <xf numFmtId="3" fontId="9" fillId="2" borderId="4" xfId="0" applyNumberFormat="1" applyFont="1" applyFill="1" applyBorder="1" applyAlignment="1">
      <alignment/>
    </xf>
    <xf numFmtId="0" fontId="9" fillId="2" borderId="3" xfId="0" applyFont="1" applyFill="1" applyBorder="1" applyAlignment="1">
      <alignment/>
    </xf>
    <xf numFmtId="0" fontId="7" fillId="2" borderId="4" xfId="0" applyFont="1" applyFill="1" applyBorder="1" applyAlignment="1">
      <alignment/>
    </xf>
    <xf numFmtId="3" fontId="7" fillId="2" borderId="4" xfId="0" applyNumberFormat="1" applyFont="1" applyFill="1" applyBorder="1" applyAlignment="1">
      <alignment horizontal="center"/>
    </xf>
    <xf numFmtId="0" fontId="7" fillId="2" borderId="4" xfId="0" applyFont="1" applyFill="1" applyBorder="1" applyAlignment="1">
      <alignment horizontal="center"/>
    </xf>
    <xf numFmtId="1" fontId="7" fillId="2" borderId="1" xfId="0" applyNumberFormat="1" applyFont="1" applyFill="1" applyBorder="1" applyAlignment="1">
      <alignment/>
    </xf>
    <xf numFmtId="0" fontId="9" fillId="2" borderId="5" xfId="0" applyFont="1" applyFill="1" applyBorder="1" applyAlignment="1">
      <alignment/>
    </xf>
    <xf numFmtId="0" fontId="12" fillId="2" borderId="5" xfId="0" applyFont="1" applyFill="1" applyBorder="1" applyAlignment="1">
      <alignment horizontal="right"/>
    </xf>
    <xf numFmtId="3" fontId="12" fillId="2" borderId="5" xfId="0" applyNumberFormat="1" applyFont="1" applyFill="1" applyBorder="1" applyAlignment="1">
      <alignment/>
    </xf>
    <xf numFmtId="0" fontId="7" fillId="2" borderId="6" xfId="0" applyFont="1" applyFill="1" applyBorder="1" applyAlignment="1">
      <alignment/>
    </xf>
    <xf numFmtId="0" fontId="9" fillId="2" borderId="6" xfId="0" applyFont="1" applyFill="1" applyBorder="1" applyAlignment="1">
      <alignment/>
    </xf>
    <xf numFmtId="3" fontId="7" fillId="2" borderId="6" xfId="0" applyNumberFormat="1" applyFont="1" applyFill="1" applyBorder="1" applyAlignment="1">
      <alignment horizontal="center"/>
    </xf>
    <xf numFmtId="0" fontId="12" fillId="2" borderId="2" xfId="0" applyFont="1" applyFill="1" applyBorder="1" applyAlignment="1">
      <alignment/>
    </xf>
    <xf numFmtId="3" fontId="7" fillId="2" borderId="0" xfId="0" applyNumberFormat="1" applyFont="1" applyFill="1" applyBorder="1" applyAlignment="1">
      <alignment horizontal="center"/>
    </xf>
    <xf numFmtId="3" fontId="7" fillId="2" borderId="2" xfId="0" applyNumberFormat="1" applyFont="1" applyFill="1" applyBorder="1" applyAlignment="1">
      <alignment/>
    </xf>
    <xf numFmtId="3" fontId="7" fillId="2" borderId="3" xfId="0" applyNumberFormat="1" applyFont="1" applyFill="1" applyBorder="1" applyAlignment="1">
      <alignment/>
    </xf>
    <xf numFmtId="0" fontId="9" fillId="2" borderId="3" xfId="0" applyFont="1" applyFill="1" applyBorder="1" applyAlignment="1">
      <alignment horizontal="left"/>
    </xf>
    <xf numFmtId="3" fontId="7" fillId="2" borderId="7" xfId="0" applyNumberFormat="1" applyFont="1" applyFill="1" applyBorder="1" applyAlignment="1">
      <alignment/>
    </xf>
    <xf numFmtId="3" fontId="9" fillId="2" borderId="7" xfId="0" applyNumberFormat="1" applyFont="1" applyFill="1" applyBorder="1" applyAlignment="1">
      <alignment/>
    </xf>
    <xf numFmtId="0" fontId="9" fillId="2" borderId="8" xfId="0" applyFont="1" applyFill="1" applyBorder="1" applyAlignment="1">
      <alignment/>
    </xf>
    <xf numFmtId="0" fontId="12" fillId="2" borderId="8" xfId="0" applyFont="1" applyFill="1" applyBorder="1" applyAlignment="1">
      <alignment horizontal="right"/>
    </xf>
    <xf numFmtId="3" fontId="12" fillId="2" borderId="8" xfId="0" applyNumberFormat="1" applyFont="1" applyFill="1" applyBorder="1" applyAlignment="1">
      <alignment/>
    </xf>
    <xf numFmtId="0" fontId="9" fillId="2" borderId="9" xfId="0" applyFont="1" applyFill="1" applyBorder="1" applyAlignment="1">
      <alignment/>
    </xf>
    <xf numFmtId="0" fontId="9" fillId="2" borderId="10" xfId="0" applyFont="1" applyFill="1" applyBorder="1" applyAlignment="1">
      <alignment/>
    </xf>
    <xf numFmtId="0" fontId="12" fillId="2" borderId="10" xfId="0" applyFont="1" applyFill="1" applyBorder="1" applyAlignment="1">
      <alignment horizontal="right"/>
    </xf>
    <xf numFmtId="3" fontId="12" fillId="2" borderId="10" xfId="0" applyNumberFormat="1" applyFont="1" applyFill="1" applyBorder="1" applyAlignment="1">
      <alignment/>
    </xf>
    <xf numFmtId="0" fontId="9" fillId="2" borderId="0" xfId="0" applyFont="1" applyFill="1" applyAlignment="1">
      <alignment vertical="top"/>
    </xf>
    <xf numFmtId="0" fontId="7" fillId="2" borderId="11" xfId="0" applyFont="1" applyFill="1" applyBorder="1" applyAlignment="1">
      <alignment/>
    </xf>
    <xf numFmtId="3" fontId="9" fillId="2" borderId="8" xfId="0" applyNumberFormat="1" applyFont="1" applyFill="1" applyBorder="1" applyAlignment="1">
      <alignment/>
    </xf>
    <xf numFmtId="3" fontId="9" fillId="2" borderId="12" xfId="0" applyNumberFormat="1" applyFont="1" applyFill="1" applyBorder="1" applyAlignment="1">
      <alignment/>
    </xf>
    <xf numFmtId="0" fontId="7" fillId="2" borderId="8" xfId="0" applyFont="1" applyFill="1" applyBorder="1" applyAlignment="1">
      <alignment/>
    </xf>
    <xf numFmtId="0" fontId="12" fillId="2" borderId="0" xfId="0" applyFont="1" applyFill="1" applyAlignment="1">
      <alignment horizontal="center"/>
    </xf>
    <xf numFmtId="0" fontId="15" fillId="2" borderId="0" xfId="0" applyFont="1" applyFill="1" applyAlignment="1">
      <alignment horizontal="center"/>
    </xf>
    <xf numFmtId="3" fontId="9" fillId="2" borderId="1" xfId="0" applyNumberFormat="1" applyFont="1" applyFill="1" applyBorder="1" applyAlignment="1">
      <alignment horizontal="center"/>
    </xf>
    <xf numFmtId="0" fontId="9" fillId="2" borderId="1" xfId="0" applyFont="1" applyFill="1" applyBorder="1" applyAlignment="1">
      <alignment horizontal="center"/>
    </xf>
    <xf numFmtId="3" fontId="9" fillId="2" borderId="0" xfId="0" applyNumberFormat="1" applyFont="1" applyFill="1" applyAlignment="1">
      <alignment horizontal="center"/>
    </xf>
    <xf numFmtId="0" fontId="9" fillId="2" borderId="0" xfId="0" applyFont="1" applyFill="1" applyBorder="1" applyAlignment="1">
      <alignment horizontal="center"/>
    </xf>
    <xf numFmtId="3" fontId="9" fillId="2" borderId="0" xfId="0" applyNumberFormat="1" applyFont="1" applyFill="1" applyBorder="1" applyAlignment="1">
      <alignment horizontal="center"/>
    </xf>
    <xf numFmtId="9" fontId="9" fillId="2" borderId="1" xfId="0" applyNumberFormat="1" applyFont="1" applyFill="1" applyBorder="1" applyAlignment="1">
      <alignment horizontal="center"/>
    </xf>
    <xf numFmtId="9"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xf>
    <xf numFmtId="49" fontId="9" fillId="2" borderId="0" xfId="0" applyNumberFormat="1" applyFont="1" applyFill="1" applyAlignment="1">
      <alignment horizontal="center"/>
    </xf>
    <xf numFmtId="0" fontId="7" fillId="2" borderId="13" xfId="0" applyFont="1" applyFill="1" applyBorder="1" applyAlignment="1">
      <alignment/>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9" fillId="2" borderId="17" xfId="0" applyFont="1" applyFill="1" applyBorder="1" applyAlignment="1">
      <alignment horizontal="center"/>
    </xf>
    <xf numFmtId="192" fontId="9" fillId="2" borderId="0" xfId="0" applyNumberFormat="1" applyFont="1" applyFill="1" applyBorder="1" applyAlignment="1">
      <alignment horizontal="center"/>
    </xf>
    <xf numFmtId="192" fontId="9" fillId="2" borderId="18" xfId="0" applyNumberFormat="1" applyFont="1" applyFill="1" applyBorder="1" applyAlignment="1">
      <alignment horizontal="center"/>
    </xf>
    <xf numFmtId="192" fontId="9" fillId="2" borderId="19" xfId="0" applyNumberFormat="1" applyFont="1" applyFill="1" applyBorder="1" applyAlignment="1">
      <alignment horizontal="center"/>
    </xf>
    <xf numFmtId="0" fontId="9" fillId="2" borderId="20" xfId="0" applyFont="1" applyFill="1" applyBorder="1" applyAlignment="1">
      <alignment/>
    </xf>
    <xf numFmtId="0" fontId="7" fillId="2" borderId="21" xfId="0" applyFont="1" applyFill="1" applyBorder="1" applyAlignment="1">
      <alignment/>
    </xf>
    <xf numFmtId="189" fontId="16" fillId="2" borderId="16" xfId="0" applyNumberFormat="1" applyFont="1" applyFill="1" applyBorder="1" applyAlignment="1">
      <alignment/>
    </xf>
    <xf numFmtId="0" fontId="9" fillId="2" borderId="22" xfId="0" applyFont="1" applyFill="1" applyBorder="1" applyAlignment="1">
      <alignment horizontal="center"/>
    </xf>
    <xf numFmtId="192" fontId="9" fillId="2" borderId="23" xfId="0" applyNumberFormat="1" applyFont="1" applyFill="1" applyBorder="1" applyAlignment="1">
      <alignment horizontal="center"/>
    </xf>
    <xf numFmtId="192" fontId="9" fillId="2" borderId="24" xfId="0" applyNumberFormat="1" applyFont="1" applyFill="1" applyBorder="1" applyAlignment="1">
      <alignment horizontal="center"/>
    </xf>
    <xf numFmtId="0" fontId="9" fillId="2" borderId="25" xfId="0" applyFont="1" applyFill="1" applyBorder="1" applyAlignment="1">
      <alignment/>
    </xf>
    <xf numFmtId="10" fontId="16" fillId="2" borderId="26" xfId="0" applyNumberFormat="1" applyFont="1" applyFill="1" applyBorder="1" applyAlignment="1">
      <alignment/>
    </xf>
    <xf numFmtId="0" fontId="9" fillId="2" borderId="27" xfId="0" applyFont="1" applyFill="1" applyBorder="1" applyAlignment="1">
      <alignment horizontal="center"/>
    </xf>
    <xf numFmtId="192" fontId="9" fillId="2" borderId="2" xfId="0" applyNumberFormat="1" applyFont="1" applyFill="1" applyBorder="1" applyAlignment="1">
      <alignment horizontal="center"/>
    </xf>
    <xf numFmtId="192" fontId="9" fillId="2" borderId="6" xfId="0" applyNumberFormat="1" applyFont="1" applyFill="1" applyBorder="1" applyAlignment="1">
      <alignment horizontal="center"/>
    </xf>
    <xf numFmtId="192" fontId="9" fillId="2" borderId="26" xfId="0" applyNumberFormat="1" applyFont="1" applyFill="1" applyBorder="1" applyAlignment="1">
      <alignment horizontal="center"/>
    </xf>
    <xf numFmtId="0" fontId="7" fillId="2" borderId="3" xfId="0" applyFont="1" applyFill="1" applyBorder="1" applyAlignment="1">
      <alignment horizontal="center"/>
    </xf>
    <xf numFmtId="0" fontId="7" fillId="2" borderId="9" xfId="0" applyFont="1" applyFill="1" applyBorder="1" applyAlignment="1">
      <alignment/>
    </xf>
    <xf numFmtId="0" fontId="12" fillId="2" borderId="9" xfId="0" applyFont="1" applyFill="1" applyBorder="1" applyAlignment="1">
      <alignment horizontal="center"/>
    </xf>
    <xf numFmtId="0" fontId="7" fillId="2" borderId="9" xfId="0" applyFont="1" applyFill="1" applyBorder="1" applyAlignment="1">
      <alignment horizontal="center"/>
    </xf>
    <xf numFmtId="3" fontId="9" fillId="2" borderId="9" xfId="0" applyNumberFormat="1" applyFont="1" applyFill="1" applyBorder="1" applyAlignment="1">
      <alignment/>
    </xf>
    <xf numFmtId="0" fontId="7" fillId="2" borderId="1" xfId="0" applyFont="1" applyFill="1" applyBorder="1" applyAlignment="1">
      <alignment horizontal="left"/>
    </xf>
    <xf numFmtId="0" fontId="7" fillId="2" borderId="3" xfId="0" applyFont="1" applyFill="1" applyBorder="1" applyAlignment="1">
      <alignment horizontal="left"/>
    </xf>
    <xf numFmtId="0" fontId="7" fillId="2" borderId="2" xfId="0" applyFont="1" applyFill="1" applyBorder="1" applyAlignment="1">
      <alignment horizontal="left"/>
    </xf>
    <xf numFmtId="0" fontId="7" fillId="2" borderId="7" xfId="0" applyFont="1" applyFill="1" applyBorder="1" applyAlignment="1">
      <alignment horizontal="left"/>
    </xf>
    <xf numFmtId="0" fontId="14" fillId="2" borderId="0" xfId="0" applyFont="1" applyFill="1" applyAlignment="1">
      <alignment horizontal="left" vertical="top"/>
    </xf>
    <xf numFmtId="0" fontId="13" fillId="2" borderId="0" xfId="0" applyFont="1" applyFill="1" applyAlignment="1">
      <alignment horizontal="left" vertical="top"/>
    </xf>
    <xf numFmtId="0" fontId="9" fillId="2" borderId="28" xfId="0" applyFont="1" applyFill="1" applyBorder="1" applyAlignment="1">
      <alignment horizontal="left" vertical="center" wrapText="1"/>
    </xf>
    <xf numFmtId="0" fontId="9" fillId="2" borderId="0" xfId="0" applyFont="1" applyFill="1" applyAlignment="1">
      <alignment horizontal="left" vertical="center" wrapText="1"/>
    </xf>
    <xf numFmtId="0" fontId="12" fillId="2" borderId="0" xfId="0" applyFont="1" applyFill="1" applyAlignment="1">
      <alignment horizontal="left"/>
    </xf>
    <xf numFmtId="0" fontId="9" fillId="2" borderId="0" xfId="0" applyFont="1" applyFill="1" applyBorder="1" applyAlignment="1">
      <alignment horizontal="left" vertical="center" wrapText="1"/>
    </xf>
    <xf numFmtId="0" fontId="9" fillId="2" borderId="29" xfId="0" applyFont="1" applyFill="1"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hyperlink" Target="#'Inversi&#243;n Inicial'!A1" /><Relationship Id="rId3" Type="http://schemas.openxmlformats.org/officeDocument/2006/relationships/hyperlink" Target="#'Inversi&#243;n Inicial'!A1" /><Relationship Id="rId4" Type="http://schemas.openxmlformats.org/officeDocument/2006/relationships/image" Target="../media/image2.emf" /><Relationship Id="rId5" Type="http://schemas.openxmlformats.org/officeDocument/2006/relationships/hyperlink" Target="#TOTALES!A1" /><Relationship Id="rId6" Type="http://schemas.openxmlformats.org/officeDocument/2006/relationships/hyperlink" Target="#TOTALES!A1" /><Relationship Id="rId7" Type="http://schemas.openxmlformats.org/officeDocument/2006/relationships/image" Target="../media/image5.emf" /><Relationship Id="rId8" Type="http://schemas.openxmlformats.org/officeDocument/2006/relationships/hyperlink" Target="#'Gastos previos'!A1" /><Relationship Id="rId9" Type="http://schemas.openxmlformats.org/officeDocument/2006/relationships/hyperlink" Target="#'Gastos previo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11</xdr:row>
      <xdr:rowOff>85725</xdr:rowOff>
    </xdr:from>
    <xdr:to>
      <xdr:col>0</xdr:col>
      <xdr:colOff>1495425</xdr:colOff>
      <xdr:row>13</xdr:row>
      <xdr:rowOff>9525</xdr:rowOff>
    </xdr:to>
    <xdr:pic>
      <xdr:nvPicPr>
        <xdr:cNvPr id="1" name="CommandButton1">
          <a:hlinkClick r:id="rId3"/>
        </xdr:cNvPr>
        <xdr:cNvPicPr preferRelativeResize="1">
          <a:picLocks noChangeAspect="1"/>
        </xdr:cNvPicPr>
      </xdr:nvPicPr>
      <xdr:blipFill>
        <a:blip r:embed="rId1"/>
        <a:stretch>
          <a:fillRect/>
        </a:stretch>
      </xdr:blipFill>
      <xdr:spPr>
        <a:xfrm>
          <a:off x="76200" y="2247900"/>
          <a:ext cx="1419225" cy="247650"/>
        </a:xfrm>
        <a:prstGeom prst="rect">
          <a:avLst/>
        </a:prstGeom>
        <a:noFill/>
        <a:ln w="9525" cmpd="sng">
          <a:noFill/>
        </a:ln>
      </xdr:spPr>
    </xdr:pic>
    <xdr:clientData/>
  </xdr:twoCellAnchor>
  <xdr:twoCellAnchor>
    <xdr:from>
      <xdr:col>0</xdr:col>
      <xdr:colOff>76200</xdr:colOff>
      <xdr:row>14</xdr:row>
      <xdr:rowOff>95250</xdr:rowOff>
    </xdr:from>
    <xdr:to>
      <xdr:col>0</xdr:col>
      <xdr:colOff>1495425</xdr:colOff>
      <xdr:row>16</xdr:row>
      <xdr:rowOff>0</xdr:rowOff>
    </xdr:to>
    <xdr:pic>
      <xdr:nvPicPr>
        <xdr:cNvPr id="2" name="CommandButton1">
          <a:hlinkClick r:id="rId6"/>
        </xdr:cNvPr>
        <xdr:cNvPicPr preferRelativeResize="1">
          <a:picLocks noChangeAspect="1"/>
        </xdr:cNvPicPr>
      </xdr:nvPicPr>
      <xdr:blipFill>
        <a:blip r:embed="rId4"/>
        <a:stretch>
          <a:fillRect/>
        </a:stretch>
      </xdr:blipFill>
      <xdr:spPr>
        <a:xfrm>
          <a:off x="76200" y="2743200"/>
          <a:ext cx="1419225" cy="228600"/>
        </a:xfrm>
        <a:prstGeom prst="rect">
          <a:avLst/>
        </a:prstGeom>
        <a:noFill/>
        <a:ln w="9525" cmpd="sng">
          <a:noFill/>
        </a:ln>
      </xdr:spPr>
    </xdr:pic>
    <xdr:clientData fLocksWithSheet="0"/>
  </xdr:twoCellAnchor>
  <xdr:twoCellAnchor editAs="oneCell">
    <xdr:from>
      <xdr:col>0</xdr:col>
      <xdr:colOff>85725</xdr:colOff>
      <xdr:row>8</xdr:row>
      <xdr:rowOff>66675</xdr:rowOff>
    </xdr:from>
    <xdr:to>
      <xdr:col>0</xdr:col>
      <xdr:colOff>1495425</xdr:colOff>
      <xdr:row>9</xdr:row>
      <xdr:rowOff>142875</xdr:rowOff>
    </xdr:to>
    <xdr:pic>
      <xdr:nvPicPr>
        <xdr:cNvPr id="3" name="CommandButton1">
          <a:hlinkClick r:id="rId9"/>
        </xdr:cNvPr>
        <xdr:cNvPicPr preferRelativeResize="1">
          <a:picLocks noChangeAspect="1"/>
        </xdr:cNvPicPr>
      </xdr:nvPicPr>
      <xdr:blipFill>
        <a:blip r:embed="rId7"/>
        <a:stretch>
          <a:fillRect/>
        </a:stretch>
      </xdr:blipFill>
      <xdr:spPr>
        <a:xfrm>
          <a:off x="85725" y="1743075"/>
          <a:ext cx="1409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0</xdr:row>
      <xdr:rowOff>209550</xdr:rowOff>
    </xdr:from>
    <xdr:to>
      <xdr:col>5</xdr:col>
      <xdr:colOff>200025</xdr:colOff>
      <xdr:row>0</xdr:row>
      <xdr:rowOff>447675</xdr:rowOff>
    </xdr:to>
    <xdr:pic>
      <xdr:nvPicPr>
        <xdr:cNvPr id="1" name="CommandButton1"/>
        <xdr:cNvPicPr preferRelativeResize="1">
          <a:picLocks noChangeAspect="1"/>
        </xdr:cNvPicPr>
      </xdr:nvPicPr>
      <xdr:blipFill>
        <a:blip r:embed="rId1"/>
        <a:stretch>
          <a:fillRect/>
        </a:stretch>
      </xdr:blipFill>
      <xdr:spPr>
        <a:xfrm>
          <a:off x="4524375" y="209550"/>
          <a:ext cx="10763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190500</xdr:rowOff>
    </xdr:from>
    <xdr:to>
      <xdr:col>4</xdr:col>
      <xdr:colOff>333375</xdr:colOff>
      <xdr:row>0</xdr:row>
      <xdr:rowOff>428625</xdr:rowOff>
    </xdr:to>
    <xdr:pic>
      <xdr:nvPicPr>
        <xdr:cNvPr id="1" name="CommandButton1"/>
        <xdr:cNvPicPr preferRelativeResize="1">
          <a:picLocks noChangeAspect="1"/>
        </xdr:cNvPicPr>
      </xdr:nvPicPr>
      <xdr:blipFill>
        <a:blip r:embed="rId1"/>
        <a:stretch>
          <a:fillRect/>
        </a:stretch>
      </xdr:blipFill>
      <xdr:spPr>
        <a:xfrm>
          <a:off x="4638675" y="190500"/>
          <a:ext cx="10763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219075</xdr:rowOff>
    </xdr:from>
    <xdr:to>
      <xdr:col>4</xdr:col>
      <xdr:colOff>352425</xdr:colOff>
      <xdr:row>0</xdr:row>
      <xdr:rowOff>457200</xdr:rowOff>
    </xdr:to>
    <xdr:pic>
      <xdr:nvPicPr>
        <xdr:cNvPr id="1" name="CommandButton1"/>
        <xdr:cNvPicPr preferRelativeResize="1">
          <a:picLocks noChangeAspect="1"/>
        </xdr:cNvPicPr>
      </xdr:nvPicPr>
      <xdr:blipFill>
        <a:blip r:embed="rId1"/>
        <a:stretch>
          <a:fillRect/>
        </a:stretch>
      </xdr:blipFill>
      <xdr:spPr>
        <a:xfrm>
          <a:off x="3600450" y="219075"/>
          <a:ext cx="10763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0</xdr:rowOff>
    </xdr:from>
    <xdr:to>
      <xdr:col>11</xdr:col>
      <xdr:colOff>0</xdr:colOff>
      <xdr:row>35</xdr:row>
      <xdr:rowOff>0</xdr:rowOff>
    </xdr:to>
    <xdr:sp>
      <xdr:nvSpPr>
        <xdr:cNvPr id="1" name="Rectangle 1"/>
        <xdr:cNvSpPr>
          <a:spLocks/>
        </xdr:cNvSpPr>
      </xdr:nvSpPr>
      <xdr:spPr>
        <a:xfrm>
          <a:off x="7200900" y="5886450"/>
          <a:ext cx="2505075" cy="333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5</xdr:col>
      <xdr:colOff>0</xdr:colOff>
      <xdr:row>39</xdr:row>
      <xdr:rowOff>0</xdr:rowOff>
    </xdr:to>
    <xdr:sp>
      <xdr:nvSpPr>
        <xdr:cNvPr id="2" name="Rectangle 2"/>
        <xdr:cNvSpPr>
          <a:spLocks/>
        </xdr:cNvSpPr>
      </xdr:nvSpPr>
      <xdr:spPr>
        <a:xfrm>
          <a:off x="0" y="5715000"/>
          <a:ext cx="5362575" cy="1162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0</xdr:rowOff>
    </xdr:from>
    <xdr:to>
      <xdr:col>17</xdr:col>
      <xdr:colOff>0</xdr:colOff>
      <xdr:row>32</xdr:row>
      <xdr:rowOff>0</xdr:rowOff>
    </xdr:to>
    <xdr:sp>
      <xdr:nvSpPr>
        <xdr:cNvPr id="3" name="Rectangle 3"/>
        <xdr:cNvSpPr>
          <a:spLocks/>
        </xdr:cNvSpPr>
      </xdr:nvSpPr>
      <xdr:spPr>
        <a:xfrm>
          <a:off x="7200900" y="971550"/>
          <a:ext cx="7077075" cy="4743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dp.cl/economiayempresa/index.htm"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udp.cl/economiayempresa/index.ht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H22"/>
  <sheetViews>
    <sheetView tabSelected="1" workbookViewId="0" topLeftCell="A1">
      <selection activeCell="A18" sqref="A18"/>
    </sheetView>
  </sheetViews>
  <sheetFormatPr defaultColWidth="11.421875" defaultRowHeight="12.75"/>
  <cols>
    <col min="1" max="1" width="24.57421875" style="2" customWidth="1"/>
    <col min="2" max="2" width="5.421875" style="2" customWidth="1"/>
    <col min="3" max="16384" width="11.421875" style="2" customWidth="1"/>
  </cols>
  <sheetData>
    <row r="1" spans="1:3" ht="37.5">
      <c r="A1" s="1"/>
      <c r="C1" s="3"/>
    </row>
    <row r="2" spans="1:3" ht="13.5" customHeight="1">
      <c r="A2" s="1"/>
      <c r="C2" s="3"/>
    </row>
    <row r="3" spans="1:3" ht="13.5" customHeight="1">
      <c r="A3" s="1"/>
      <c r="C3" s="3"/>
    </row>
    <row r="4" spans="1:3" ht="13.5" customHeight="1">
      <c r="A4" s="1"/>
      <c r="C4" s="3"/>
    </row>
    <row r="6" ht="15.75">
      <c r="C6" s="4" t="s">
        <v>163</v>
      </c>
    </row>
    <row r="8" spans="3:8" ht="12.75">
      <c r="C8" s="5" t="s">
        <v>21</v>
      </c>
      <c r="D8" s="5"/>
      <c r="E8" s="5"/>
      <c r="F8" s="5"/>
      <c r="G8" s="5"/>
      <c r="H8" s="5"/>
    </row>
    <row r="9" spans="3:8" ht="12.75">
      <c r="C9" s="5" t="s">
        <v>161</v>
      </c>
      <c r="D9" s="5"/>
      <c r="E9" s="5"/>
      <c r="F9" s="5"/>
      <c r="G9" s="5"/>
      <c r="H9" s="5"/>
    </row>
    <row r="10" spans="3:8" ht="12.75">
      <c r="C10" s="5" t="s">
        <v>162</v>
      </c>
      <c r="D10" s="5"/>
      <c r="E10" s="5"/>
      <c r="F10" s="5"/>
      <c r="G10" s="5"/>
      <c r="H10" s="5"/>
    </row>
    <row r="11" ht="12.75">
      <c r="H11" s="5"/>
    </row>
    <row r="12" spans="3:8" ht="12.75">
      <c r="C12" s="5" t="s">
        <v>22</v>
      </c>
      <c r="D12" s="5"/>
      <c r="E12" s="5"/>
      <c r="F12" s="5"/>
      <c r="G12" s="5"/>
      <c r="H12" s="5"/>
    </row>
    <row r="13" spans="3:8" ht="12.75">
      <c r="C13" s="5" t="s">
        <v>1</v>
      </c>
      <c r="D13" s="5"/>
      <c r="E13" s="5"/>
      <c r="F13" s="5"/>
      <c r="G13" s="5"/>
      <c r="H13" s="5"/>
    </row>
    <row r="14" spans="3:8" ht="12.75">
      <c r="C14" s="5" t="s">
        <v>2</v>
      </c>
      <c r="D14" s="5"/>
      <c r="E14" s="5"/>
      <c r="F14" s="5"/>
      <c r="G14" s="5"/>
      <c r="H14" s="5"/>
    </row>
    <row r="15" spans="3:8" ht="12.75">
      <c r="C15" s="5"/>
      <c r="D15" s="5"/>
      <c r="E15" s="5"/>
      <c r="F15" s="5"/>
      <c r="G15" s="5"/>
      <c r="H15" s="5"/>
    </row>
    <row r="16" spans="3:8" ht="12.75">
      <c r="C16" s="5" t="s">
        <v>8</v>
      </c>
      <c r="D16" s="5"/>
      <c r="E16" s="5"/>
      <c r="F16" s="5"/>
      <c r="G16" s="5"/>
      <c r="H16" s="5"/>
    </row>
    <row r="17" spans="3:7" ht="12.75">
      <c r="C17" s="5" t="s">
        <v>9</v>
      </c>
      <c r="D17" s="5"/>
      <c r="E17" s="5"/>
      <c r="F17" s="5"/>
      <c r="G17" s="5"/>
    </row>
    <row r="19" ht="12.75">
      <c r="A19" s="6"/>
    </row>
    <row r="20" ht="12.75">
      <c r="C20" s="7"/>
    </row>
    <row r="21" ht="12.75">
      <c r="C21" s="7"/>
    </row>
    <row r="22" ht="12.75">
      <c r="C22" s="8"/>
    </row>
  </sheetData>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2"/>
  <dimension ref="B1:E41"/>
  <sheetViews>
    <sheetView workbookViewId="0" topLeftCell="A1">
      <pane ySplit="6" topLeftCell="BM7" activePane="bottomLeft" state="frozen"/>
      <selection pane="topLeft" activeCell="A1" sqref="A1"/>
      <selection pane="bottomLeft" activeCell="A1" sqref="A1"/>
    </sheetView>
  </sheetViews>
  <sheetFormatPr defaultColWidth="11.421875" defaultRowHeight="12.75"/>
  <cols>
    <col min="1" max="1" width="15.140625" style="6" customWidth="1"/>
    <col min="2" max="2" width="20.8515625" style="6" customWidth="1"/>
    <col min="3" max="3" width="20.57421875" style="6" bestFit="1" customWidth="1"/>
    <col min="4" max="4" width="11.421875" style="6" customWidth="1"/>
    <col min="5" max="5" width="13.00390625" style="11" customWidth="1"/>
    <col min="6" max="16384" width="11.421875" style="6" customWidth="1"/>
  </cols>
  <sheetData>
    <row r="1" spans="2:5" s="3" customFormat="1" ht="50.25" customHeight="1">
      <c r="B1" s="9"/>
      <c r="E1" s="10"/>
    </row>
    <row r="2" ht="12.75"/>
    <row r="3" ht="12.75">
      <c r="B3" s="2" t="s">
        <v>40</v>
      </c>
    </row>
    <row r="4" ht="12.75">
      <c r="B4" s="2" t="s">
        <v>41</v>
      </c>
    </row>
    <row r="5" spans="2:5" ht="13.5" thickBot="1">
      <c r="B5" s="41"/>
      <c r="C5" s="21"/>
      <c r="D5" s="21"/>
      <c r="E5" s="22"/>
    </row>
    <row r="6" spans="2:5" ht="18" customHeight="1" thickBot="1">
      <c r="B6" s="38" t="s">
        <v>25</v>
      </c>
      <c r="C6" s="38" t="s">
        <v>3</v>
      </c>
      <c r="D6" s="39"/>
      <c r="E6" s="40" t="s">
        <v>4</v>
      </c>
    </row>
    <row r="7" spans="2:5" ht="12.75">
      <c r="B7" s="97" t="s">
        <v>26</v>
      </c>
      <c r="C7" s="97"/>
      <c r="D7" s="44">
        <f>SUM(E8:E13)</f>
        <v>760000</v>
      </c>
      <c r="E7" s="27"/>
    </row>
    <row r="8" spans="2:5" ht="12.75">
      <c r="B8" s="14"/>
      <c r="C8" s="14" t="s">
        <v>27</v>
      </c>
      <c r="D8" s="14"/>
      <c r="E8" s="16">
        <v>200000</v>
      </c>
    </row>
    <row r="9" spans="2:5" ht="12.75">
      <c r="B9" s="14"/>
      <c r="C9" s="14" t="s">
        <v>28</v>
      </c>
      <c r="D9" s="14"/>
      <c r="E9" s="16">
        <v>200000</v>
      </c>
    </row>
    <row r="10" spans="2:5" ht="12.75">
      <c r="B10" s="14"/>
      <c r="C10" s="14" t="s">
        <v>30</v>
      </c>
      <c r="D10" s="14"/>
      <c r="E10" s="16">
        <v>150000</v>
      </c>
    </row>
    <row r="11" spans="2:5" ht="12.75">
      <c r="B11" s="14"/>
      <c r="C11" s="14" t="s">
        <v>31</v>
      </c>
      <c r="D11" s="14"/>
      <c r="E11" s="16">
        <v>62000</v>
      </c>
    </row>
    <row r="12" spans="2:5" ht="12.75">
      <c r="B12" s="14"/>
      <c r="C12" s="14" t="s">
        <v>29</v>
      </c>
      <c r="D12" s="14"/>
      <c r="E12" s="16">
        <v>148000</v>
      </c>
    </row>
    <row r="13" spans="2:5" ht="12.75">
      <c r="B13" s="14"/>
      <c r="C13" s="14"/>
      <c r="D13" s="14"/>
      <c r="E13" s="16"/>
    </row>
    <row r="14" spans="2:5" ht="12.75">
      <c r="B14" s="96" t="s">
        <v>35</v>
      </c>
      <c r="C14" s="96"/>
      <c r="D14" s="15">
        <f>SUM(E15:E20)</f>
        <v>540000</v>
      </c>
      <c r="E14" s="16"/>
    </row>
    <row r="15" spans="2:5" ht="12.75">
      <c r="B15" s="14"/>
      <c r="C15" s="14" t="s">
        <v>36</v>
      </c>
      <c r="D15" s="14"/>
      <c r="E15" s="16">
        <v>150000</v>
      </c>
    </row>
    <row r="16" spans="2:5" ht="12.75">
      <c r="B16" s="14"/>
      <c r="C16" s="14" t="s">
        <v>37</v>
      </c>
      <c r="D16" s="14"/>
      <c r="E16" s="16">
        <v>290000</v>
      </c>
    </row>
    <row r="17" spans="2:5" ht="12.75">
      <c r="B17" s="14"/>
      <c r="C17" s="14" t="s">
        <v>38</v>
      </c>
      <c r="D17" s="14"/>
      <c r="E17" s="16">
        <v>0</v>
      </c>
    </row>
    <row r="18" spans="2:5" ht="12.75">
      <c r="B18" s="14"/>
      <c r="C18" s="14" t="s">
        <v>20</v>
      </c>
      <c r="D18" s="14"/>
      <c r="E18" s="16">
        <v>0</v>
      </c>
    </row>
    <row r="19" spans="2:5" ht="12.75">
      <c r="B19" s="14"/>
      <c r="C19" s="14" t="s">
        <v>19</v>
      </c>
      <c r="D19" s="14"/>
      <c r="E19" s="16">
        <v>100000</v>
      </c>
    </row>
    <row r="20" spans="2:5" ht="12.75">
      <c r="B20" s="14"/>
      <c r="C20" s="14"/>
      <c r="D20" s="14"/>
      <c r="E20" s="16">
        <v>0</v>
      </c>
    </row>
    <row r="21" spans="2:5" ht="12.75">
      <c r="B21" s="96" t="s">
        <v>42</v>
      </c>
      <c r="C21" s="96"/>
      <c r="D21" s="15">
        <f>SUM(E22:E23)</f>
        <v>400000</v>
      </c>
      <c r="E21" s="16"/>
    </row>
    <row r="22" spans="2:5" ht="12.75">
      <c r="B22" s="14"/>
      <c r="C22" s="14" t="s">
        <v>39</v>
      </c>
      <c r="D22" s="14"/>
      <c r="E22" s="16">
        <v>400000</v>
      </c>
    </row>
    <row r="23" spans="2:5" ht="12.75">
      <c r="B23" s="14"/>
      <c r="C23" s="14"/>
      <c r="D23" s="14"/>
      <c r="E23" s="16"/>
    </row>
    <row r="24" spans="2:5" ht="12.75">
      <c r="B24" s="96" t="s">
        <v>43</v>
      </c>
      <c r="C24" s="96"/>
      <c r="D24" s="14"/>
      <c r="E24" s="16"/>
    </row>
    <row r="25" spans="2:5" ht="12.75">
      <c r="B25" s="14"/>
      <c r="C25" s="14" t="s">
        <v>44</v>
      </c>
      <c r="D25" s="14"/>
      <c r="E25" s="16">
        <v>0</v>
      </c>
    </row>
    <row r="26" spans="2:5" ht="12.75">
      <c r="B26" s="14"/>
      <c r="C26" s="14"/>
      <c r="D26" s="14"/>
      <c r="E26" s="16">
        <v>0</v>
      </c>
    </row>
    <row r="27" spans="2:5" ht="12.75">
      <c r="B27" s="14"/>
      <c r="C27" s="14"/>
      <c r="D27" s="14"/>
      <c r="E27" s="16"/>
    </row>
    <row r="28" spans="2:5" ht="12.75">
      <c r="B28" s="96" t="s">
        <v>32</v>
      </c>
      <c r="C28" s="96"/>
      <c r="D28" s="15">
        <f>SUM(E29:E33)</f>
        <v>300000</v>
      </c>
      <c r="E28" s="16"/>
    </row>
    <row r="29" spans="2:5" ht="12.75">
      <c r="B29" s="14"/>
      <c r="C29" s="14" t="s">
        <v>33</v>
      </c>
      <c r="D29" s="14"/>
      <c r="E29" s="16">
        <v>0</v>
      </c>
    </row>
    <row r="30" spans="2:5" ht="12.75">
      <c r="B30" s="14"/>
      <c r="C30" s="14" t="s">
        <v>6</v>
      </c>
      <c r="D30" s="14"/>
      <c r="E30" s="16">
        <v>300000</v>
      </c>
    </row>
    <row r="31" spans="2:5" ht="12.75">
      <c r="B31" s="14"/>
      <c r="C31" s="14" t="s">
        <v>7</v>
      </c>
      <c r="D31" s="14"/>
      <c r="E31" s="16">
        <v>0</v>
      </c>
    </row>
    <row r="32" spans="2:5" ht="12.75">
      <c r="B32" s="14"/>
      <c r="C32" s="14" t="s">
        <v>34</v>
      </c>
      <c r="D32" s="14"/>
      <c r="E32" s="16">
        <v>0</v>
      </c>
    </row>
    <row r="33" spans="2:5" ht="12.75">
      <c r="B33" s="14"/>
      <c r="C33" s="14"/>
      <c r="D33" s="14"/>
      <c r="E33" s="16"/>
    </row>
    <row r="34" spans="2:5" ht="12.75">
      <c r="B34" s="96" t="s">
        <v>55</v>
      </c>
      <c r="C34" s="96"/>
      <c r="D34" s="15">
        <f>SUM(E35:E37)</f>
        <v>0</v>
      </c>
      <c r="E34" s="16"/>
    </row>
    <row r="35" spans="2:5" ht="12.75">
      <c r="B35" s="14"/>
      <c r="C35" s="14" t="s">
        <v>23</v>
      </c>
      <c r="D35" s="14"/>
      <c r="E35" s="16">
        <v>0</v>
      </c>
    </row>
    <row r="36" spans="2:5" ht="12.75">
      <c r="B36" s="14"/>
      <c r="C36" s="14" t="s">
        <v>12</v>
      </c>
      <c r="D36" s="14"/>
      <c r="E36" s="16">
        <v>0</v>
      </c>
    </row>
    <row r="37" spans="2:5" ht="12.75">
      <c r="B37" s="14"/>
      <c r="C37" s="14" t="s">
        <v>24</v>
      </c>
      <c r="D37" s="14"/>
      <c r="E37" s="16">
        <v>0</v>
      </c>
    </row>
    <row r="38" spans="2:5" ht="12.75">
      <c r="B38" s="14"/>
      <c r="C38" s="14"/>
      <c r="D38" s="14"/>
      <c r="E38" s="16"/>
    </row>
    <row r="39" spans="2:5" ht="12.75">
      <c r="B39" s="14"/>
      <c r="C39" s="14"/>
      <c r="D39" s="14"/>
      <c r="E39" s="16"/>
    </row>
    <row r="40" spans="2:5" ht="13.5" thickBot="1">
      <c r="B40" s="28"/>
      <c r="C40" s="28"/>
      <c r="D40" s="28"/>
      <c r="E40" s="29"/>
    </row>
    <row r="41" spans="2:5" ht="13.5" thickBot="1">
      <c r="B41" s="52"/>
      <c r="C41" s="52"/>
      <c r="D41" s="53" t="s">
        <v>5</v>
      </c>
      <c r="E41" s="54">
        <f>SUM(E7:E40)</f>
        <v>2000000</v>
      </c>
    </row>
    <row r="42" ht="13.5" thickTop="1"/>
  </sheetData>
  <mergeCells count="6">
    <mergeCell ref="B34:C34"/>
    <mergeCell ref="B21:C21"/>
    <mergeCell ref="B28:C28"/>
    <mergeCell ref="B7:C7"/>
    <mergeCell ref="B14:C14"/>
    <mergeCell ref="B24:C24"/>
  </mergeCells>
  <printOptions/>
  <pageMargins left="0.75" right="0.75" top="1" bottom="1"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Hoja5"/>
  <dimension ref="B1:E39"/>
  <sheetViews>
    <sheetView workbookViewId="0" topLeftCell="A1">
      <pane ySplit="5" topLeftCell="BM6" activePane="bottomLeft" state="frozen"/>
      <selection pane="topLeft" activeCell="A1" sqref="A1"/>
      <selection pane="bottomLeft" activeCell="G26" sqref="G26"/>
    </sheetView>
  </sheetViews>
  <sheetFormatPr defaultColWidth="11.421875" defaultRowHeight="12.75"/>
  <cols>
    <col min="1" max="1" width="13.28125" style="6" customWidth="1"/>
    <col min="2" max="2" width="20.8515625" style="6" customWidth="1"/>
    <col min="3" max="3" width="35.140625" style="6" customWidth="1"/>
    <col min="4" max="16384" width="11.421875" style="6" customWidth="1"/>
  </cols>
  <sheetData>
    <row r="1" spans="2:5" s="3" customFormat="1" ht="50.25" customHeight="1">
      <c r="B1" s="9"/>
      <c r="E1" s="10"/>
    </row>
    <row r="2" ht="12.75"/>
    <row r="3" spans="2:5" ht="12.75">
      <c r="B3" s="2" t="s">
        <v>16</v>
      </c>
      <c r="E3" s="11"/>
    </row>
    <row r="4" spans="2:5" ht="12.75">
      <c r="B4" s="12"/>
      <c r="E4" s="11"/>
    </row>
    <row r="5" spans="2:5" ht="12.75">
      <c r="B5" s="23" t="s">
        <v>25</v>
      </c>
      <c r="C5" s="23" t="s">
        <v>3</v>
      </c>
      <c r="D5" s="20"/>
      <c r="E5" s="42" t="s">
        <v>4</v>
      </c>
    </row>
    <row r="6" spans="2:5" ht="12.75">
      <c r="B6" s="20"/>
      <c r="C6" s="20"/>
      <c r="D6" s="20"/>
      <c r="E6" s="25"/>
    </row>
    <row r="7" spans="2:5" ht="13.5" thickBot="1">
      <c r="B7" s="98" t="s">
        <v>45</v>
      </c>
      <c r="C7" s="98"/>
      <c r="D7" s="43">
        <f>SUM(E8:E12)</f>
        <v>5500000</v>
      </c>
      <c r="E7" s="22"/>
    </row>
    <row r="8" spans="2:5" ht="12.75">
      <c r="B8" s="30"/>
      <c r="C8" s="30" t="s">
        <v>17</v>
      </c>
      <c r="D8" s="30"/>
      <c r="E8" s="27">
        <v>5500000</v>
      </c>
    </row>
    <row r="9" spans="2:5" ht="12.75">
      <c r="B9" s="14"/>
      <c r="C9" s="14" t="s">
        <v>18</v>
      </c>
      <c r="D9" s="14"/>
      <c r="E9" s="16">
        <v>0</v>
      </c>
    </row>
    <row r="10" spans="2:5" ht="12.75">
      <c r="B10" s="14"/>
      <c r="C10" s="14" t="s">
        <v>46</v>
      </c>
      <c r="D10" s="14"/>
      <c r="E10" s="16">
        <v>0</v>
      </c>
    </row>
    <row r="11" spans="2:5" ht="12.75">
      <c r="B11" s="14"/>
      <c r="C11" s="14" t="s">
        <v>53</v>
      </c>
      <c r="D11" s="14"/>
      <c r="E11" s="16">
        <v>0</v>
      </c>
    </row>
    <row r="12" spans="2:5" ht="13.5" thickBot="1">
      <c r="B12" s="28"/>
      <c r="C12" s="28"/>
      <c r="D12" s="28"/>
      <c r="E12" s="29"/>
    </row>
    <row r="13" spans="2:5" ht="13.5" thickBot="1">
      <c r="B13" s="98" t="s">
        <v>54</v>
      </c>
      <c r="C13" s="98"/>
      <c r="D13" s="43">
        <f>SUM(E14:E17)</f>
        <v>15000000</v>
      </c>
      <c r="E13" s="22"/>
    </row>
    <row r="14" spans="2:5" ht="12.75">
      <c r="B14" s="30"/>
      <c r="C14" s="30" t="s">
        <v>47</v>
      </c>
      <c r="D14" s="30"/>
      <c r="E14" s="27">
        <v>15000000</v>
      </c>
    </row>
    <row r="15" spans="2:5" ht="12.75">
      <c r="B15" s="14"/>
      <c r="C15" s="14" t="s">
        <v>48</v>
      </c>
      <c r="D15" s="14"/>
      <c r="E15" s="16">
        <v>0</v>
      </c>
    </row>
    <row r="16" spans="2:5" ht="12.75">
      <c r="B16" s="14"/>
      <c r="C16" s="14" t="s">
        <v>50</v>
      </c>
      <c r="D16" s="14"/>
      <c r="E16" s="16">
        <v>0</v>
      </c>
    </row>
    <row r="17" spans="2:5" ht="13.5" thickBot="1">
      <c r="B17" s="28"/>
      <c r="C17" s="28" t="s">
        <v>57</v>
      </c>
      <c r="D17" s="28"/>
      <c r="E17" s="29">
        <v>0</v>
      </c>
    </row>
    <row r="18" spans="2:5" ht="13.5" thickBot="1">
      <c r="B18" s="99" t="s">
        <v>49</v>
      </c>
      <c r="C18" s="99"/>
      <c r="D18" s="46">
        <f>SUM(E19:E20)</f>
        <v>4000000</v>
      </c>
      <c r="E18" s="47"/>
    </row>
    <row r="19" spans="2:5" ht="12.75">
      <c r="B19" s="45"/>
      <c r="C19" s="30" t="s">
        <v>51</v>
      </c>
      <c r="D19" s="30"/>
      <c r="E19" s="27">
        <v>4000000</v>
      </c>
    </row>
    <row r="20" spans="2:5" ht="13.5" thickBot="1">
      <c r="B20" s="28"/>
      <c r="C20" s="28" t="s">
        <v>52</v>
      </c>
      <c r="D20" s="28"/>
      <c r="E20" s="29">
        <v>0</v>
      </c>
    </row>
    <row r="21" spans="2:5" ht="13.5" thickBot="1">
      <c r="B21" s="99" t="s">
        <v>58</v>
      </c>
      <c r="C21" s="99"/>
      <c r="D21" s="46">
        <f>SUM(E22:E27)</f>
        <v>0</v>
      </c>
      <c r="E21" s="47"/>
    </row>
    <row r="22" spans="2:5" ht="12.75">
      <c r="B22" s="30"/>
      <c r="C22" s="30" t="s">
        <v>10</v>
      </c>
      <c r="D22" s="30"/>
      <c r="E22" s="27">
        <v>0</v>
      </c>
    </row>
    <row r="23" spans="2:5" ht="12.75">
      <c r="B23" s="30"/>
      <c r="C23" s="30" t="s">
        <v>11</v>
      </c>
      <c r="D23" s="30"/>
      <c r="E23" s="27">
        <v>0</v>
      </c>
    </row>
    <row r="24" spans="2:5" ht="12.75">
      <c r="B24" s="14"/>
      <c r="C24" s="14" t="s">
        <v>15</v>
      </c>
      <c r="D24" s="14"/>
      <c r="E24" s="16">
        <v>0</v>
      </c>
    </row>
    <row r="25" spans="2:5" ht="12.75">
      <c r="B25" s="14"/>
      <c r="C25" s="14" t="s">
        <v>14</v>
      </c>
      <c r="D25" s="14"/>
      <c r="E25" s="16">
        <v>0</v>
      </c>
    </row>
    <row r="26" spans="2:5" ht="12.75">
      <c r="B26" s="14"/>
      <c r="C26" s="14" t="s">
        <v>13</v>
      </c>
      <c r="D26" s="14"/>
      <c r="E26" s="16">
        <v>0</v>
      </c>
    </row>
    <row r="27" spans="2:5" ht="13.5" thickBot="1">
      <c r="B27" s="28"/>
      <c r="C27" s="28"/>
      <c r="D27" s="28"/>
      <c r="E27" s="29"/>
    </row>
    <row r="28" spans="2:5" ht="13.5" thickBot="1">
      <c r="B28" s="99" t="s">
        <v>59</v>
      </c>
      <c r="C28" s="99"/>
      <c r="D28" s="46">
        <f>SUM(E29:E32)</f>
        <v>0</v>
      </c>
      <c r="E28" s="47"/>
    </row>
    <row r="29" spans="2:5" ht="12.75">
      <c r="B29" s="30"/>
      <c r="C29" s="30" t="s">
        <v>60</v>
      </c>
      <c r="D29" s="30"/>
      <c r="E29" s="27">
        <v>0</v>
      </c>
    </row>
    <row r="30" spans="2:5" ht="12.75">
      <c r="B30" s="14"/>
      <c r="C30" s="14" t="s">
        <v>62</v>
      </c>
      <c r="D30" s="14"/>
      <c r="E30" s="16">
        <v>0</v>
      </c>
    </row>
    <row r="31" spans="2:5" ht="12.75">
      <c r="B31" s="14"/>
      <c r="C31" s="14" t="s">
        <v>61</v>
      </c>
      <c r="D31" s="14"/>
      <c r="E31" s="16">
        <v>0</v>
      </c>
    </row>
    <row r="32" spans="2:5" ht="13.5" thickBot="1">
      <c r="B32" s="28"/>
      <c r="C32" s="28"/>
      <c r="D32" s="28"/>
      <c r="E32" s="29"/>
    </row>
    <row r="33" spans="2:5" ht="13.5" thickBot="1">
      <c r="B33" s="98" t="s">
        <v>63</v>
      </c>
      <c r="C33" s="98"/>
      <c r="D33" s="43">
        <f>SUM(E34:E35)</f>
        <v>9800000</v>
      </c>
      <c r="E33" s="22"/>
    </row>
    <row r="34" spans="2:5" ht="12.75">
      <c r="B34" s="30"/>
      <c r="C34" s="30" t="s">
        <v>63</v>
      </c>
      <c r="D34" s="30"/>
      <c r="E34" s="27">
        <v>9800000</v>
      </c>
    </row>
    <row r="35" spans="2:5" ht="12.75">
      <c r="B35" s="14"/>
      <c r="C35" s="14"/>
      <c r="D35" s="14"/>
      <c r="E35" s="16"/>
    </row>
    <row r="36" spans="2:5" ht="12.75">
      <c r="B36" s="14"/>
      <c r="C36" s="14"/>
      <c r="D36" s="14"/>
      <c r="E36" s="16"/>
    </row>
    <row r="37" spans="2:5" ht="12.75">
      <c r="B37" s="14"/>
      <c r="C37" s="14"/>
      <c r="D37" s="14"/>
      <c r="E37" s="16"/>
    </row>
    <row r="38" spans="2:5" ht="13.5" thickBot="1">
      <c r="B38" s="28"/>
      <c r="C38" s="28"/>
      <c r="D38" s="28"/>
      <c r="E38" s="29"/>
    </row>
    <row r="39" spans="2:5" ht="13.5" thickBot="1">
      <c r="B39" s="48"/>
      <c r="C39" s="48"/>
      <c r="D39" s="49" t="s">
        <v>5</v>
      </c>
      <c r="E39" s="50">
        <f>SUM(E8:E35)</f>
        <v>34300000</v>
      </c>
    </row>
    <row r="40" ht="13.5" thickTop="1"/>
  </sheetData>
  <mergeCells count="6">
    <mergeCell ref="B33:C33"/>
    <mergeCell ref="B21:C21"/>
    <mergeCell ref="B28:C28"/>
    <mergeCell ref="B7:C7"/>
    <mergeCell ref="B13:C13"/>
    <mergeCell ref="B18:C18"/>
  </mergeCells>
  <hyperlinks>
    <hyperlink ref="A1" r:id="rId1" display="CentroIniciativa"/>
  </hyperlinks>
  <printOptions/>
  <pageMargins left="0.75" right="0.75" top="1" bottom="1" header="0" footer="0"/>
  <pageSetup orientation="portrait" paperSize="9"/>
  <drawing r:id="rId4"/>
  <legacyDrawing r:id="rId3"/>
</worksheet>
</file>

<file path=xl/worksheets/sheet4.xml><?xml version="1.0" encoding="utf-8"?>
<worksheet xmlns="http://schemas.openxmlformats.org/spreadsheetml/2006/main" xmlns:r="http://schemas.openxmlformats.org/officeDocument/2006/relationships">
  <sheetPr codeName="Hoja7"/>
  <dimension ref="B1:E10"/>
  <sheetViews>
    <sheetView workbookViewId="0" topLeftCell="A1">
      <pane ySplit="5" topLeftCell="BM6" activePane="bottomLeft" state="frozen"/>
      <selection pane="topLeft" activeCell="A1" sqref="A1"/>
      <selection pane="bottomLeft" activeCell="F10" sqref="F10"/>
    </sheetView>
  </sheetViews>
  <sheetFormatPr defaultColWidth="11.421875" defaultRowHeight="12.75"/>
  <cols>
    <col min="1" max="1" width="13.140625" style="6" customWidth="1"/>
    <col min="2" max="2" width="20.8515625" style="6" customWidth="1"/>
    <col min="3" max="3" width="19.421875" style="6" customWidth="1"/>
    <col min="4" max="16384" width="11.421875" style="6" customWidth="1"/>
  </cols>
  <sheetData>
    <row r="1" spans="2:5" s="3" customFormat="1" ht="50.25" customHeight="1">
      <c r="B1" s="9"/>
      <c r="E1" s="10"/>
    </row>
    <row r="3" spans="2:5" ht="12.75">
      <c r="B3" s="2" t="s">
        <v>160</v>
      </c>
      <c r="E3" s="11"/>
    </row>
    <row r="4" spans="2:5" ht="13.5" thickBot="1">
      <c r="B4" s="41"/>
      <c r="C4" s="21"/>
      <c r="D4" s="21"/>
      <c r="E4" s="22"/>
    </row>
    <row r="5" spans="2:5" ht="13.5" thickBot="1">
      <c r="B5" s="38" t="s">
        <v>25</v>
      </c>
      <c r="C5" s="38"/>
      <c r="D5" s="39"/>
      <c r="E5" s="40" t="s">
        <v>4</v>
      </c>
    </row>
    <row r="6" spans="2:5" ht="12.75">
      <c r="B6" s="30"/>
      <c r="C6" s="30"/>
      <c r="D6" s="30"/>
      <c r="E6" s="27"/>
    </row>
    <row r="7" spans="2:5" ht="24" customHeight="1">
      <c r="B7" s="17" t="s">
        <v>56</v>
      </c>
      <c r="C7" s="18"/>
      <c r="D7" s="19"/>
      <c r="E7" s="19">
        <f>'Gastos previos'!E41</f>
        <v>2000000</v>
      </c>
    </row>
    <row r="8" spans="2:5" ht="21" customHeight="1">
      <c r="B8" s="17" t="s">
        <v>0</v>
      </c>
      <c r="C8" s="18"/>
      <c r="D8" s="19"/>
      <c r="E8" s="19">
        <f>'Inversión Inicial'!E39</f>
        <v>34300000</v>
      </c>
    </row>
    <row r="9" spans="2:5" ht="13.5" thickBot="1">
      <c r="B9" s="28"/>
      <c r="C9" s="28"/>
      <c r="D9" s="28"/>
      <c r="E9" s="29"/>
    </row>
    <row r="10" spans="2:5" ht="13.5" thickBot="1">
      <c r="B10" s="35"/>
      <c r="C10" s="35"/>
      <c r="D10" s="36" t="s">
        <v>5</v>
      </c>
      <c r="E10" s="37">
        <f>SUM(E6:E9)</f>
        <v>36300000</v>
      </c>
    </row>
  </sheetData>
  <hyperlinks>
    <hyperlink ref="A1" r:id="rId1" display="CentroIniciativa"/>
  </hyperlinks>
  <printOptions/>
  <pageMargins left="0.75" right="0.75" top="1" bottom="1" header="0" footer="0"/>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sheetPr codeName="Hoja3"/>
  <dimension ref="A2:G22"/>
  <sheetViews>
    <sheetView workbookViewId="0" topLeftCell="A1">
      <selection activeCell="E15" sqref="E15"/>
    </sheetView>
  </sheetViews>
  <sheetFormatPr defaultColWidth="11.421875" defaultRowHeight="12.75"/>
  <cols>
    <col min="1" max="1" width="24.421875" style="6" bestFit="1" customWidth="1"/>
    <col min="2" max="2" width="12.421875" style="6" customWidth="1"/>
    <col min="3" max="3" width="13.421875" style="6" customWidth="1"/>
    <col min="4" max="4" width="4.7109375" style="6" customWidth="1"/>
    <col min="5" max="5" width="25.7109375" style="6" bestFit="1" customWidth="1"/>
    <col min="6" max="6" width="12.421875" style="6" customWidth="1"/>
    <col min="7" max="16384" width="11.421875" style="6" customWidth="1"/>
  </cols>
  <sheetData>
    <row r="1" ht="57.75" customHeight="1"/>
    <row r="2" spans="1:7" s="55" customFormat="1" ht="37.5" customHeight="1">
      <c r="A2" s="100" t="s">
        <v>64</v>
      </c>
      <c r="B2" s="100"/>
      <c r="C2" s="100"/>
      <c r="E2" s="101" t="s">
        <v>158</v>
      </c>
      <c r="F2" s="101"/>
      <c r="G2" s="101"/>
    </row>
    <row r="3" spans="1:3" ht="13.5" thickBot="1">
      <c r="A3" s="21"/>
      <c r="B3" s="33" t="s">
        <v>145</v>
      </c>
      <c r="C3" s="33" t="s">
        <v>146</v>
      </c>
    </row>
    <row r="4" spans="1:6" ht="12.75">
      <c r="A4" s="26" t="s">
        <v>65</v>
      </c>
      <c r="B4" s="30"/>
      <c r="C4" s="30"/>
      <c r="E4" s="13" t="s">
        <v>150</v>
      </c>
      <c r="F4" s="16">
        <f>Datos!F12</f>
        <v>3500</v>
      </c>
    </row>
    <row r="5" spans="1:6" ht="12.75">
      <c r="A5" s="14" t="s">
        <v>66</v>
      </c>
      <c r="B5" s="16">
        <v>70000</v>
      </c>
      <c r="C5" s="16">
        <f>B5*12</f>
        <v>840000</v>
      </c>
      <c r="E5" s="13" t="s">
        <v>151</v>
      </c>
      <c r="F5" s="16">
        <f>C15</f>
        <v>3511200</v>
      </c>
    </row>
    <row r="6" spans="1:6" ht="12.75">
      <c r="A6" s="14" t="s">
        <v>159</v>
      </c>
      <c r="B6" s="16">
        <v>120000</v>
      </c>
      <c r="C6" s="16">
        <f aca="true" t="shared" si="0" ref="C6:C14">B6*12</f>
        <v>1440000</v>
      </c>
      <c r="E6" s="13" t="s">
        <v>152</v>
      </c>
      <c r="F6" s="16">
        <f>B22</f>
        <v>800</v>
      </c>
    </row>
    <row r="7" spans="1:3" ht="12.75">
      <c r="A7" s="14" t="s">
        <v>67</v>
      </c>
      <c r="B7" s="16">
        <v>4000</v>
      </c>
      <c r="C7" s="16">
        <f t="shared" si="0"/>
        <v>48000</v>
      </c>
    </row>
    <row r="8" spans="1:3" ht="12.75">
      <c r="A8" s="14" t="s">
        <v>68</v>
      </c>
      <c r="B8" s="16">
        <v>10000</v>
      </c>
      <c r="C8" s="16">
        <f t="shared" si="0"/>
        <v>120000</v>
      </c>
    </row>
    <row r="9" spans="1:7" ht="12.75">
      <c r="A9" s="14" t="s">
        <v>69</v>
      </c>
      <c r="B9" s="16">
        <v>40000</v>
      </c>
      <c r="C9" s="16">
        <f t="shared" si="0"/>
        <v>480000</v>
      </c>
      <c r="E9" s="13" t="s">
        <v>155</v>
      </c>
      <c r="F9" s="34">
        <f>F5/(F4-F6)</f>
        <v>1300.4444444444443</v>
      </c>
      <c r="G9" s="2" t="s">
        <v>156</v>
      </c>
    </row>
    <row r="10" spans="1:6" ht="12.75">
      <c r="A10" s="14" t="s">
        <v>70</v>
      </c>
      <c r="B10" s="16">
        <v>20000</v>
      </c>
      <c r="C10" s="16">
        <f t="shared" si="0"/>
        <v>240000</v>
      </c>
      <c r="E10" s="14" t="s">
        <v>157</v>
      </c>
      <c r="F10" s="14"/>
    </row>
    <row r="11" spans="1:6" ht="12.75">
      <c r="A11" s="14" t="s">
        <v>71</v>
      </c>
      <c r="B11" s="16">
        <v>1000</v>
      </c>
      <c r="C11" s="16">
        <f t="shared" si="0"/>
        <v>12000</v>
      </c>
      <c r="E11" s="13" t="s">
        <v>154</v>
      </c>
      <c r="F11" s="15">
        <f>Datos!B13</f>
        <v>3500</v>
      </c>
    </row>
    <row r="12" spans="1:3" ht="12.75">
      <c r="A12" s="14" t="s">
        <v>72</v>
      </c>
      <c r="B12" s="16">
        <v>0</v>
      </c>
      <c r="C12" s="16">
        <f t="shared" si="0"/>
        <v>0</v>
      </c>
    </row>
    <row r="13" spans="1:3" ht="12.75">
      <c r="A13" s="14" t="s">
        <v>73</v>
      </c>
      <c r="B13" s="16">
        <v>1000</v>
      </c>
      <c r="C13" s="16">
        <f t="shared" si="0"/>
        <v>12000</v>
      </c>
    </row>
    <row r="14" spans="1:3" ht="13.5" thickBot="1">
      <c r="A14" s="28" t="s">
        <v>74</v>
      </c>
      <c r="B14" s="29">
        <f>SUM(B5:B13)*0.1</f>
        <v>26600</v>
      </c>
      <c r="C14" s="29">
        <f t="shared" si="0"/>
        <v>319200</v>
      </c>
    </row>
    <row r="15" spans="1:3" ht="13.5" thickBot="1">
      <c r="A15" s="56" t="s">
        <v>75</v>
      </c>
      <c r="B15" s="57">
        <f>SUM(B5:B14)</f>
        <v>292600</v>
      </c>
      <c r="C15" s="58">
        <f>SUM(C5:C14)</f>
        <v>3511200</v>
      </c>
    </row>
    <row r="16" spans="1:3" ht="13.5" thickTop="1">
      <c r="A16" s="2"/>
      <c r="B16" s="11"/>
      <c r="C16" s="11"/>
    </row>
    <row r="17" spans="1:3" ht="13.5" thickBot="1">
      <c r="A17" s="31" t="s">
        <v>76</v>
      </c>
      <c r="B17" s="32" t="s">
        <v>147</v>
      </c>
      <c r="C17" s="11"/>
    </row>
    <row r="18" spans="1:3" ht="12.75">
      <c r="A18" s="30" t="s">
        <v>77</v>
      </c>
      <c r="B18" s="27">
        <v>300</v>
      </c>
      <c r="C18" s="11"/>
    </row>
    <row r="19" spans="1:3" ht="12.75">
      <c r="A19" s="14" t="s">
        <v>78</v>
      </c>
      <c r="B19" s="16">
        <v>400</v>
      </c>
      <c r="C19" s="11"/>
    </row>
    <row r="20" spans="1:3" ht="12.75">
      <c r="A20" s="14" t="s">
        <v>79</v>
      </c>
      <c r="B20" s="16">
        <v>50</v>
      </c>
      <c r="C20" s="11"/>
    </row>
    <row r="21" spans="1:3" ht="13.5" thickBot="1">
      <c r="A21" s="28" t="s">
        <v>80</v>
      </c>
      <c r="B21" s="29">
        <v>50</v>
      </c>
      <c r="C21" s="25"/>
    </row>
    <row r="22" spans="1:2" ht="13.5" thickBot="1">
      <c r="A22" s="59" t="s">
        <v>153</v>
      </c>
      <c r="B22" s="57">
        <f>SUM(B18:B21)</f>
        <v>800</v>
      </c>
    </row>
    <row r="23" ht="13.5" thickTop="1"/>
  </sheetData>
  <mergeCells count="2">
    <mergeCell ref="A2:C2"/>
    <mergeCell ref="E2:G2"/>
  </mergeCells>
  <printOptions/>
  <pageMargins left="0.75" right="0.75" top="1" bottom="1" header="0" footer="0"/>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Hoja4"/>
  <dimension ref="A2:Q42"/>
  <sheetViews>
    <sheetView workbookViewId="0" topLeftCell="A1">
      <selection activeCell="A1" sqref="A1"/>
    </sheetView>
  </sheetViews>
  <sheetFormatPr defaultColWidth="11.421875" defaultRowHeight="12.75"/>
  <cols>
    <col min="1" max="1" width="19.140625" style="6" customWidth="1"/>
    <col min="2" max="2" width="11.7109375" style="6" bestFit="1" customWidth="1"/>
    <col min="3" max="3" width="15.421875" style="6" customWidth="1"/>
    <col min="4" max="4" width="14.28125" style="6" customWidth="1"/>
    <col min="5" max="5" width="19.8515625" style="6" customWidth="1"/>
    <col min="6" max="6" width="10.00390625" style="6" customWidth="1"/>
    <col min="7" max="7" width="11.421875" style="6" customWidth="1"/>
    <col min="8" max="8" width="6.140625" style="6" customWidth="1"/>
    <col min="9" max="9" width="4.8515625" style="6" customWidth="1"/>
    <col min="10" max="10" width="20.57421875" style="6" bestFit="1" customWidth="1"/>
    <col min="11" max="11" width="12.140625" style="6" customWidth="1"/>
    <col min="12" max="16384" width="11.421875" style="6" customWidth="1"/>
  </cols>
  <sheetData>
    <row r="1" ht="51" customHeight="1"/>
    <row r="2" ht="12.75">
      <c r="A2" s="2"/>
    </row>
    <row r="3" spans="1:11" ht="12.75">
      <c r="A3" s="2" t="s">
        <v>81</v>
      </c>
      <c r="J3" s="12" t="s">
        <v>82</v>
      </c>
      <c r="K3" s="12"/>
    </row>
    <row r="4" spans="1:17" ht="13.5" thickBot="1">
      <c r="A4" s="12" t="s">
        <v>83</v>
      </c>
      <c r="C4" s="60" t="s">
        <v>84</v>
      </c>
      <c r="D4" s="60" t="s">
        <v>85</v>
      </c>
      <c r="E4" s="60" t="s">
        <v>86</v>
      </c>
      <c r="F4" s="61"/>
      <c r="G4" s="61"/>
      <c r="I4" s="92"/>
      <c r="J4" s="93" t="s">
        <v>87</v>
      </c>
      <c r="K4" s="94">
        <v>0</v>
      </c>
      <c r="L4" s="94">
        <v>1</v>
      </c>
      <c r="M4" s="94">
        <v>2</v>
      </c>
      <c r="N4" s="94">
        <v>3</v>
      </c>
      <c r="O4" s="94">
        <v>4</v>
      </c>
      <c r="P4" s="94">
        <v>5</v>
      </c>
      <c r="Q4" s="94">
        <v>6</v>
      </c>
    </row>
    <row r="5" spans="1:17" ht="13.5" thickTop="1">
      <c r="A5" s="6" t="s">
        <v>88</v>
      </c>
      <c r="B5" s="62">
        <f>'Inversión Inicial'!E14</f>
        <v>15000000</v>
      </c>
      <c r="C5" s="63"/>
      <c r="D5" s="62">
        <f>+B5</f>
        <v>15000000</v>
      </c>
      <c r="E5" s="62">
        <v>18000000</v>
      </c>
      <c r="F5" s="64"/>
      <c r="I5" s="91" t="s">
        <v>89</v>
      </c>
      <c r="J5" s="30" t="s">
        <v>90</v>
      </c>
      <c r="K5" s="27"/>
      <c r="L5" s="27">
        <f>+($F$12*$B$13)</f>
        <v>12250000</v>
      </c>
      <c r="M5" s="27">
        <f>+($F$12*$B$13)</f>
        <v>12250000</v>
      </c>
      <c r="N5" s="27">
        <f>+($F$12*$B$13)</f>
        <v>12250000</v>
      </c>
      <c r="O5" s="27">
        <f>+($F$12*$B$14)</f>
        <v>14000000</v>
      </c>
      <c r="P5" s="27">
        <f>+($F$12*$B$14)</f>
        <v>14000000</v>
      </c>
      <c r="Q5" s="27">
        <f>+($F$12*$B$14)</f>
        <v>14000000</v>
      </c>
    </row>
    <row r="6" spans="1:17" ht="12.75">
      <c r="A6" s="6" t="s">
        <v>91</v>
      </c>
      <c r="B6" s="62">
        <f>'Inversión Inicial'!D7</f>
        <v>5500000</v>
      </c>
      <c r="C6" s="63">
        <v>6</v>
      </c>
      <c r="D6" s="62">
        <v>0</v>
      </c>
      <c r="E6" s="62">
        <v>800000</v>
      </c>
      <c r="F6" s="64"/>
      <c r="I6" s="24" t="s">
        <v>89</v>
      </c>
      <c r="J6" s="14" t="s">
        <v>86</v>
      </c>
      <c r="K6" s="16"/>
      <c r="L6" s="16"/>
      <c r="M6" s="16"/>
      <c r="N6" s="16"/>
      <c r="O6" s="16"/>
      <c r="P6" s="16"/>
      <c r="Q6" s="16">
        <f>SUM(Q8:Q10)</f>
        <v>1300000</v>
      </c>
    </row>
    <row r="7" spans="1:17" ht="12.75">
      <c r="A7" s="6" t="s">
        <v>92</v>
      </c>
      <c r="B7" s="62">
        <f>'Inversión Inicial'!D18</f>
        <v>4000000</v>
      </c>
      <c r="C7" s="63">
        <v>6</v>
      </c>
      <c r="D7" s="62">
        <v>400000</v>
      </c>
      <c r="E7" s="62">
        <v>500000</v>
      </c>
      <c r="F7" s="64"/>
      <c r="I7" s="24"/>
      <c r="J7" s="14" t="s">
        <v>93</v>
      </c>
      <c r="K7" s="16"/>
      <c r="L7" s="16"/>
      <c r="M7" s="16"/>
      <c r="N7" s="16"/>
      <c r="O7" s="16"/>
      <c r="P7" s="16"/>
      <c r="Q7" s="16">
        <f>+E5</f>
        <v>18000000</v>
      </c>
    </row>
    <row r="8" spans="1:17" ht="12.75">
      <c r="A8" s="6" t="s">
        <v>149</v>
      </c>
      <c r="B8" s="62">
        <f>'Gastos previos'!E41</f>
        <v>2000000</v>
      </c>
      <c r="D8" s="65"/>
      <c r="E8" s="66"/>
      <c r="F8" s="66"/>
      <c r="G8" s="64"/>
      <c r="I8" s="24"/>
      <c r="J8" s="14"/>
      <c r="K8" s="16"/>
      <c r="L8" s="16"/>
      <c r="M8" s="16"/>
      <c r="N8" s="16"/>
      <c r="O8" s="16"/>
      <c r="P8" s="16"/>
      <c r="Q8" s="16"/>
    </row>
    <row r="9" spans="1:17" ht="12.75">
      <c r="A9" s="6" t="s">
        <v>94</v>
      </c>
      <c r="B9" s="67">
        <v>0.8</v>
      </c>
      <c r="C9" s="102" t="s">
        <v>95</v>
      </c>
      <c r="D9" s="105"/>
      <c r="E9" s="105"/>
      <c r="I9" s="24"/>
      <c r="J9" s="14" t="s">
        <v>96</v>
      </c>
      <c r="K9" s="16"/>
      <c r="L9" s="16"/>
      <c r="M9" s="16"/>
      <c r="N9" s="16"/>
      <c r="O9" s="16"/>
      <c r="P9" s="16"/>
      <c r="Q9" s="16">
        <f>+E6</f>
        <v>800000</v>
      </c>
    </row>
    <row r="10" spans="2:17" ht="12.75">
      <c r="B10" s="68">
        <v>0.1</v>
      </c>
      <c r="C10" s="102" t="s">
        <v>97</v>
      </c>
      <c r="D10" s="103"/>
      <c r="E10" s="103"/>
      <c r="I10" s="24"/>
      <c r="J10" s="14" t="s">
        <v>98</v>
      </c>
      <c r="K10" s="16"/>
      <c r="L10" s="16"/>
      <c r="M10" s="16"/>
      <c r="N10" s="16"/>
      <c r="O10" s="16"/>
      <c r="P10" s="16"/>
      <c r="Q10" s="16">
        <f>+E7</f>
        <v>500000</v>
      </c>
    </row>
    <row r="11" spans="9:17" ht="12.75">
      <c r="I11" s="24" t="s">
        <v>99</v>
      </c>
      <c r="J11" s="14" t="s">
        <v>100</v>
      </c>
      <c r="K11" s="16"/>
      <c r="L11" s="16"/>
      <c r="M11" s="16"/>
      <c r="N11" s="16"/>
      <c r="O11" s="16"/>
      <c r="P11" s="16"/>
      <c r="Q11" s="16">
        <f>-(D5+D6+D7)</f>
        <v>-15400000</v>
      </c>
    </row>
    <row r="12" spans="1:17" ht="12.75">
      <c r="A12" s="104" t="s">
        <v>101</v>
      </c>
      <c r="B12" s="104"/>
      <c r="E12" s="12" t="s">
        <v>102</v>
      </c>
      <c r="F12" s="62">
        <v>3500</v>
      </c>
      <c r="G12" s="6" t="s">
        <v>103</v>
      </c>
      <c r="I12" s="24" t="s">
        <v>99</v>
      </c>
      <c r="J12" s="14" t="s">
        <v>104</v>
      </c>
      <c r="K12" s="16"/>
      <c r="L12" s="16">
        <f>-($G$15*$B$13)</f>
        <v>-2800000</v>
      </c>
      <c r="M12" s="16">
        <f>-($G$15*$B$13)</f>
        <v>-2800000</v>
      </c>
      <c r="N12" s="16">
        <f>-($G$15*$B$13)</f>
        <v>-2800000</v>
      </c>
      <c r="O12" s="16">
        <f>-($G$15*$B$14)</f>
        <v>-3200000</v>
      </c>
      <c r="P12" s="16">
        <f>-($G$15*$B$14)</f>
        <v>-3200000</v>
      </c>
      <c r="Q12" s="16">
        <f>-($G$15*$B$14)</f>
        <v>-3200000</v>
      </c>
    </row>
    <row r="13" spans="1:17" ht="12.75">
      <c r="A13" s="6" t="s">
        <v>105</v>
      </c>
      <c r="B13" s="62">
        <v>3500</v>
      </c>
      <c r="C13" s="6" t="s">
        <v>106</v>
      </c>
      <c r="I13" s="24" t="s">
        <v>99</v>
      </c>
      <c r="J13" s="14" t="s">
        <v>107</v>
      </c>
      <c r="K13" s="16"/>
      <c r="L13" s="16">
        <f aca="true" t="shared" si="0" ref="L13:Q13">-$G$16</f>
        <v>-3511200</v>
      </c>
      <c r="M13" s="16">
        <f t="shared" si="0"/>
        <v>-3511200</v>
      </c>
      <c r="N13" s="16">
        <f t="shared" si="0"/>
        <v>-3511200</v>
      </c>
      <c r="O13" s="16">
        <f t="shared" si="0"/>
        <v>-3511200</v>
      </c>
      <c r="P13" s="16">
        <f t="shared" si="0"/>
        <v>-3511200</v>
      </c>
      <c r="Q13" s="16">
        <f t="shared" si="0"/>
        <v>-3511200</v>
      </c>
    </row>
    <row r="14" spans="1:17" ht="12.75">
      <c r="A14" s="6" t="s">
        <v>108</v>
      </c>
      <c r="B14" s="62">
        <v>4000</v>
      </c>
      <c r="C14" s="6" t="s">
        <v>106</v>
      </c>
      <c r="E14" s="12" t="s">
        <v>109</v>
      </c>
      <c r="I14" s="24" t="s">
        <v>99</v>
      </c>
      <c r="J14" s="14" t="s">
        <v>110</v>
      </c>
      <c r="K14" s="16"/>
      <c r="L14" s="16">
        <f aca="true" t="shared" si="1" ref="L14:Q14">SUM(L15:L16)</f>
        <v>-1516666.6666666665</v>
      </c>
      <c r="M14" s="16">
        <f t="shared" si="1"/>
        <v>-1516666.6666666665</v>
      </c>
      <c r="N14" s="16">
        <f t="shared" si="1"/>
        <v>-1516666.6666666665</v>
      </c>
      <c r="O14" s="16">
        <f t="shared" si="1"/>
        <v>-1516666.6666666665</v>
      </c>
      <c r="P14" s="16">
        <f t="shared" si="1"/>
        <v>-1516666.6666666665</v>
      </c>
      <c r="Q14" s="16">
        <f t="shared" si="1"/>
        <v>-1516666.6666666665</v>
      </c>
    </row>
    <row r="15" spans="5:17" ht="12.75">
      <c r="E15" s="103" t="s">
        <v>111</v>
      </c>
      <c r="F15" s="106"/>
      <c r="G15" s="62">
        <f>Costos!B22</f>
        <v>800</v>
      </c>
      <c r="I15" s="24"/>
      <c r="J15" s="14" t="s">
        <v>112</v>
      </c>
      <c r="K15" s="16"/>
      <c r="L15" s="16">
        <f aca="true" t="shared" si="2" ref="L15:Q15">-$C$25</f>
        <v>-916666.6666666666</v>
      </c>
      <c r="M15" s="16">
        <f t="shared" si="2"/>
        <v>-916666.6666666666</v>
      </c>
      <c r="N15" s="16">
        <f t="shared" si="2"/>
        <v>-916666.6666666666</v>
      </c>
      <c r="O15" s="16">
        <f t="shared" si="2"/>
        <v>-916666.6666666666</v>
      </c>
      <c r="P15" s="16">
        <f t="shared" si="2"/>
        <v>-916666.6666666666</v>
      </c>
      <c r="Q15" s="16">
        <f t="shared" si="2"/>
        <v>-916666.6666666666</v>
      </c>
    </row>
    <row r="16" spans="5:17" ht="12.75">
      <c r="E16" s="103" t="s">
        <v>113</v>
      </c>
      <c r="F16" s="106"/>
      <c r="G16" s="62">
        <f>Costos!C15</f>
        <v>3511200</v>
      </c>
      <c r="I16" s="24"/>
      <c r="J16" s="14" t="s">
        <v>98</v>
      </c>
      <c r="K16" s="16"/>
      <c r="L16" s="16">
        <f aca="true" t="shared" si="3" ref="L16:Q16">-$C$27</f>
        <v>-600000</v>
      </c>
      <c r="M16" s="16">
        <f t="shared" si="3"/>
        <v>-600000</v>
      </c>
      <c r="N16" s="16">
        <f t="shared" si="3"/>
        <v>-600000</v>
      </c>
      <c r="O16" s="16">
        <f t="shared" si="3"/>
        <v>-600000</v>
      </c>
      <c r="P16" s="16">
        <f t="shared" si="3"/>
        <v>-600000</v>
      </c>
      <c r="Q16" s="16">
        <f t="shared" si="3"/>
        <v>-600000</v>
      </c>
    </row>
    <row r="17" spans="9:17" ht="12.75">
      <c r="I17" s="24" t="s">
        <v>114</v>
      </c>
      <c r="J17" s="13" t="s">
        <v>115</v>
      </c>
      <c r="K17" s="16"/>
      <c r="L17" s="15">
        <f aca="true" t="shared" si="4" ref="L17:Q17">+(L5+L6+L11+L12+L13+L14)</f>
        <v>4422133.333333334</v>
      </c>
      <c r="M17" s="15">
        <f t="shared" si="4"/>
        <v>4422133.333333334</v>
      </c>
      <c r="N17" s="15">
        <f t="shared" si="4"/>
        <v>4422133.333333334</v>
      </c>
      <c r="O17" s="15">
        <f t="shared" si="4"/>
        <v>5772133.333333334</v>
      </c>
      <c r="P17" s="15">
        <f t="shared" si="4"/>
        <v>5772133.333333334</v>
      </c>
      <c r="Q17" s="15">
        <f t="shared" si="4"/>
        <v>-8327866.666666666</v>
      </c>
    </row>
    <row r="18" spans="1:17" ht="12.75">
      <c r="A18" s="12" t="s">
        <v>116</v>
      </c>
      <c r="B18" s="67">
        <v>0.7</v>
      </c>
      <c r="C18" s="6" t="s">
        <v>117</v>
      </c>
      <c r="E18" s="63">
        <v>6</v>
      </c>
      <c r="F18" s="6" t="s">
        <v>118</v>
      </c>
      <c r="I18" s="24" t="s">
        <v>99</v>
      </c>
      <c r="J18" s="14" t="s">
        <v>119</v>
      </c>
      <c r="K18" s="16"/>
      <c r="L18" s="16">
        <f>-D34</f>
        <v>-3049200</v>
      </c>
      <c r="M18" s="16">
        <f>-D35</f>
        <v>-2541000</v>
      </c>
      <c r="N18" s="16">
        <f>-D36</f>
        <v>-2032800</v>
      </c>
      <c r="O18" s="16">
        <f>-D37</f>
        <v>-1524600</v>
      </c>
      <c r="P18" s="16">
        <f>-D38</f>
        <v>-1016400</v>
      </c>
      <c r="Q18" s="16">
        <f>-D39</f>
        <v>-508200</v>
      </c>
    </row>
    <row r="19" spans="2:17" ht="12.75">
      <c r="B19" s="6" t="s">
        <v>120</v>
      </c>
      <c r="D19" s="67">
        <v>0.12</v>
      </c>
      <c r="E19" s="6" t="s">
        <v>121</v>
      </c>
      <c r="I19" s="24" t="s">
        <v>114</v>
      </c>
      <c r="J19" s="13" t="s">
        <v>122</v>
      </c>
      <c r="K19" s="16"/>
      <c r="L19" s="15">
        <f aca="true" t="shared" si="5" ref="L19:Q19">SUM(L17:L18)</f>
        <v>1372933.333333334</v>
      </c>
      <c r="M19" s="15">
        <f t="shared" si="5"/>
        <v>1881133.333333334</v>
      </c>
      <c r="N19" s="15">
        <f t="shared" si="5"/>
        <v>2389333.333333334</v>
      </c>
      <c r="O19" s="15">
        <f t="shared" si="5"/>
        <v>4247533.333333334</v>
      </c>
      <c r="P19" s="15">
        <f t="shared" si="5"/>
        <v>4755733.333333334</v>
      </c>
      <c r="Q19" s="15">
        <f t="shared" si="5"/>
        <v>-8836066.666666666</v>
      </c>
    </row>
    <row r="20" spans="9:17" ht="12.75">
      <c r="I20" s="24" t="s">
        <v>99</v>
      </c>
      <c r="J20" s="14" t="s">
        <v>123</v>
      </c>
      <c r="K20" s="16"/>
      <c r="L20" s="16">
        <f aca="true" t="shared" si="6" ref="L20:Q20">+IF(L19&gt;0,-(L19*0.15),0)</f>
        <v>-205940.0000000001</v>
      </c>
      <c r="M20" s="16">
        <f t="shared" si="6"/>
        <v>-282170.00000000006</v>
      </c>
      <c r="N20" s="16">
        <f t="shared" si="6"/>
        <v>-358400.00000000006</v>
      </c>
      <c r="O20" s="16">
        <f t="shared" si="6"/>
        <v>-637130.0000000001</v>
      </c>
      <c r="P20" s="16">
        <f t="shared" si="6"/>
        <v>-713360.0000000001</v>
      </c>
      <c r="Q20" s="16">
        <f t="shared" si="6"/>
        <v>0</v>
      </c>
    </row>
    <row r="21" spans="1:17" ht="12.75">
      <c r="A21" s="6" t="s">
        <v>124</v>
      </c>
      <c r="C21" s="67">
        <v>0.15</v>
      </c>
      <c r="I21" s="24" t="s">
        <v>89</v>
      </c>
      <c r="J21" s="14" t="s">
        <v>110</v>
      </c>
      <c r="K21" s="16"/>
      <c r="L21" s="16">
        <f aca="true" t="shared" si="7" ref="L21:Q21">-(L14)</f>
        <v>1516666.6666666665</v>
      </c>
      <c r="M21" s="16">
        <f t="shared" si="7"/>
        <v>1516666.6666666665</v>
      </c>
      <c r="N21" s="16">
        <f t="shared" si="7"/>
        <v>1516666.6666666665</v>
      </c>
      <c r="O21" s="16">
        <f t="shared" si="7"/>
        <v>1516666.6666666665</v>
      </c>
      <c r="P21" s="16">
        <f t="shared" si="7"/>
        <v>1516666.6666666665</v>
      </c>
      <c r="Q21" s="16">
        <f t="shared" si="7"/>
        <v>1516666.6666666665</v>
      </c>
    </row>
    <row r="22" spans="1:17" ht="12.75">
      <c r="A22" s="6" t="s">
        <v>125</v>
      </c>
      <c r="C22" s="67">
        <v>0.17</v>
      </c>
      <c r="I22" s="24" t="s">
        <v>99</v>
      </c>
      <c r="J22" s="14" t="s">
        <v>126</v>
      </c>
      <c r="K22" s="16"/>
      <c r="L22" s="16">
        <f>-C34</f>
        <v>-4235000</v>
      </c>
      <c r="M22" s="16">
        <f>-C35</f>
        <v>-4235000</v>
      </c>
      <c r="N22" s="16">
        <f>-C36</f>
        <v>-4235000</v>
      </c>
      <c r="O22" s="16">
        <f>-C37</f>
        <v>-4235000</v>
      </c>
      <c r="P22" s="16">
        <f>-C38</f>
        <v>-4235000</v>
      </c>
      <c r="Q22" s="16">
        <f>-C39</f>
        <v>-4235000</v>
      </c>
    </row>
    <row r="23" spans="9:17" ht="12.75">
      <c r="I23" s="24" t="s">
        <v>89</v>
      </c>
      <c r="J23" s="14" t="s">
        <v>100</v>
      </c>
      <c r="K23" s="16"/>
      <c r="L23" s="16"/>
      <c r="M23" s="16"/>
      <c r="N23" s="16"/>
      <c r="O23" s="16"/>
      <c r="P23" s="16"/>
      <c r="Q23" s="16">
        <f>-Q11</f>
        <v>15400000</v>
      </c>
    </row>
    <row r="24" spans="1:17" ht="12.75">
      <c r="A24" s="12" t="s">
        <v>110</v>
      </c>
      <c r="I24" s="24" t="s">
        <v>99</v>
      </c>
      <c r="J24" s="14" t="s">
        <v>127</v>
      </c>
      <c r="K24" s="16">
        <f>SUM(K25:K30)</f>
        <v>-10890000</v>
      </c>
      <c r="L24" s="16"/>
      <c r="M24" s="16"/>
      <c r="N24" s="16"/>
      <c r="O24" s="16"/>
      <c r="P24" s="16"/>
      <c r="Q24" s="16"/>
    </row>
    <row r="25" spans="1:17" ht="12.75">
      <c r="A25" s="6" t="s">
        <v>91</v>
      </c>
      <c r="C25" s="62">
        <f>+((B6-D6)/C6)</f>
        <v>916666.6666666666</v>
      </c>
      <c r="I25" s="24"/>
      <c r="J25" s="14" t="s">
        <v>93</v>
      </c>
      <c r="K25" s="16">
        <f>-B5</f>
        <v>-15000000</v>
      </c>
      <c r="L25" s="16"/>
      <c r="M25" s="16"/>
      <c r="N25" s="16"/>
      <c r="O25" s="16"/>
      <c r="P25" s="16"/>
      <c r="Q25" s="16"/>
    </row>
    <row r="26" spans="3:17" ht="12.75">
      <c r="C26" s="62"/>
      <c r="I26" s="24"/>
      <c r="J26" s="14" t="s">
        <v>148</v>
      </c>
      <c r="K26" s="16">
        <f>-B8</f>
        <v>-2000000</v>
      </c>
      <c r="L26" s="16"/>
      <c r="M26" s="16"/>
      <c r="N26" s="16"/>
      <c r="O26" s="16"/>
      <c r="P26" s="16"/>
      <c r="Q26" s="16"/>
    </row>
    <row r="27" spans="1:17" ht="12.75">
      <c r="A27" s="6" t="s">
        <v>92</v>
      </c>
      <c r="C27" s="62">
        <f>+((B7-D7)/C7)</f>
        <v>600000</v>
      </c>
      <c r="I27" s="24"/>
      <c r="J27" s="14" t="s">
        <v>112</v>
      </c>
      <c r="K27" s="16">
        <f>-B6</f>
        <v>-5500000</v>
      </c>
      <c r="L27" s="16"/>
      <c r="M27" s="16"/>
      <c r="N27" s="16"/>
      <c r="O27" s="16"/>
      <c r="P27" s="16"/>
      <c r="Q27" s="16"/>
    </row>
    <row r="28" spans="9:17" ht="12.75">
      <c r="I28" s="24"/>
      <c r="J28" s="14" t="s">
        <v>98</v>
      </c>
      <c r="K28" s="16">
        <f>-B7</f>
        <v>-4000000</v>
      </c>
      <c r="L28" s="16"/>
      <c r="M28" s="16"/>
      <c r="N28" s="16"/>
      <c r="O28" s="16"/>
      <c r="P28" s="16"/>
      <c r="Q28" s="16"/>
    </row>
    <row r="29" spans="1:17" ht="12.75">
      <c r="A29" s="104" t="s">
        <v>128</v>
      </c>
      <c r="B29" s="104"/>
      <c r="I29" s="24"/>
      <c r="J29" s="14" t="s">
        <v>129</v>
      </c>
      <c r="K29" s="16">
        <f>-(B9*L5)</f>
        <v>-9800000</v>
      </c>
      <c r="L29" s="16"/>
      <c r="M29" s="16"/>
      <c r="N29" s="16">
        <f>-((O5-N5)*B10)</f>
        <v>-175000</v>
      </c>
      <c r="O29" s="16"/>
      <c r="P29" s="16"/>
      <c r="Q29" s="16">
        <f>-(K29+N29)</f>
        <v>9975000</v>
      </c>
    </row>
    <row r="30" spans="9:17" ht="13.5" thickBot="1">
      <c r="I30" s="94"/>
      <c r="J30" s="51" t="s">
        <v>130</v>
      </c>
      <c r="K30" s="95">
        <f>-(B18*(K25+K26+K27+K28+K29))</f>
        <v>25410000</v>
      </c>
      <c r="L30" s="95"/>
      <c r="M30" s="95"/>
      <c r="N30" s="95"/>
      <c r="O30" s="95"/>
      <c r="P30" s="95"/>
      <c r="Q30" s="95"/>
    </row>
    <row r="31" spans="1:17" ht="13.5" thickTop="1">
      <c r="A31" s="6" t="s">
        <v>131</v>
      </c>
      <c r="C31" s="69">
        <f>+(K30/E18)</f>
        <v>4235000</v>
      </c>
      <c r="I31" s="91" t="s">
        <v>114</v>
      </c>
      <c r="J31" s="26" t="s">
        <v>132</v>
      </c>
      <c r="K31" s="44">
        <f>SUM(K25:K30)</f>
        <v>-10890000</v>
      </c>
      <c r="L31" s="44">
        <f aca="true" t="shared" si="8" ref="L31:Q31">SUM(L19:L30)</f>
        <v>-1551339.9999999995</v>
      </c>
      <c r="M31" s="44">
        <f t="shared" si="8"/>
        <v>-1119369.9999999995</v>
      </c>
      <c r="N31" s="44">
        <f t="shared" si="8"/>
        <v>-862399.9999999995</v>
      </c>
      <c r="O31" s="44">
        <f t="shared" si="8"/>
        <v>892070</v>
      </c>
      <c r="P31" s="44">
        <f t="shared" si="8"/>
        <v>1324040</v>
      </c>
      <c r="Q31" s="44">
        <f t="shared" si="8"/>
        <v>13820600</v>
      </c>
    </row>
    <row r="32" spans="1:17" ht="13.5" thickBot="1">
      <c r="A32" s="70" t="s">
        <v>133</v>
      </c>
      <c r="B32" s="70" t="s">
        <v>134</v>
      </c>
      <c r="C32" s="70" t="s">
        <v>135</v>
      </c>
      <c r="D32" s="70" t="s">
        <v>136</v>
      </c>
      <c r="E32" s="70" t="s">
        <v>137</v>
      </c>
      <c r="I32" s="13"/>
      <c r="J32" s="13" t="s">
        <v>138</v>
      </c>
      <c r="K32" s="15">
        <f>+(K31/(1+$C$21)^K4)</f>
        <v>-10890000</v>
      </c>
      <c r="L32" s="15">
        <f aca="true" t="shared" si="9" ref="L32:Q32">+(L31/(1+$C$21)^L4)</f>
        <v>-1348991.3043478257</v>
      </c>
      <c r="M32" s="15">
        <f t="shared" si="9"/>
        <v>-846404.5368620036</v>
      </c>
      <c r="N32" s="15">
        <f t="shared" si="9"/>
        <v>-567041.9988493464</v>
      </c>
      <c r="O32" s="15">
        <f t="shared" si="9"/>
        <v>510043.91779617727</v>
      </c>
      <c r="P32" s="15">
        <f t="shared" si="9"/>
        <v>658281.8846043478</v>
      </c>
      <c r="Q32" s="15">
        <f t="shared" si="9"/>
        <v>5975026.772055257</v>
      </c>
    </row>
    <row r="33" spans="1:17" ht="13.5" thickBot="1">
      <c r="A33" s="72" t="s">
        <v>139</v>
      </c>
      <c r="B33" s="73" t="s">
        <v>140</v>
      </c>
      <c r="C33" s="73" t="s">
        <v>126</v>
      </c>
      <c r="D33" s="73" t="s">
        <v>141</v>
      </c>
      <c r="E33" s="74" t="s">
        <v>142</v>
      </c>
      <c r="K33" s="11"/>
      <c r="L33" s="11"/>
      <c r="M33" s="11"/>
      <c r="N33" s="11"/>
      <c r="O33" s="11"/>
      <c r="P33" s="11"/>
      <c r="Q33" s="11"/>
    </row>
    <row r="34" spans="1:17" ht="12.75">
      <c r="A34" s="75">
        <v>1</v>
      </c>
      <c r="B34" s="76">
        <f>+K30</f>
        <v>25410000</v>
      </c>
      <c r="C34" s="77">
        <f aca="true" t="shared" si="10" ref="C34:C39">+$C$31</f>
        <v>4235000</v>
      </c>
      <c r="D34" s="76">
        <f aca="true" t="shared" si="11" ref="D34:D39">+($D$19*B34)</f>
        <v>3049200</v>
      </c>
      <c r="E34" s="78">
        <f aca="true" t="shared" si="12" ref="E34:E39">+(C34+D34)</f>
        <v>7284200</v>
      </c>
      <c r="I34" s="79"/>
      <c r="J34" s="80" t="s">
        <v>143</v>
      </c>
      <c r="K34" s="81">
        <f>SUM(K32:Q32)</f>
        <v>-6509085.265603393</v>
      </c>
      <c r="L34" s="11"/>
      <c r="M34" s="11"/>
      <c r="N34" s="11"/>
      <c r="O34" s="11"/>
      <c r="P34" s="11"/>
      <c r="Q34" s="11"/>
    </row>
    <row r="35" spans="1:11" ht="13.5" thickBot="1">
      <c r="A35" s="82">
        <v>2</v>
      </c>
      <c r="B35" s="76">
        <f>+(B34-C34)</f>
        <v>21175000</v>
      </c>
      <c r="C35" s="83">
        <f t="shared" si="10"/>
        <v>4235000</v>
      </c>
      <c r="D35" s="76">
        <f t="shared" si="11"/>
        <v>2541000</v>
      </c>
      <c r="E35" s="84">
        <f t="shared" si="12"/>
        <v>6776000</v>
      </c>
      <c r="I35" s="85"/>
      <c r="J35" s="71" t="s">
        <v>144</v>
      </c>
      <c r="K35" s="86">
        <f>IRR(K31:Q31)</f>
        <v>0.019949179454330397</v>
      </c>
    </row>
    <row r="36" spans="1:5" ht="12.75">
      <c r="A36" s="82">
        <v>3</v>
      </c>
      <c r="B36" s="76">
        <f>+(B35-C35)</f>
        <v>16940000</v>
      </c>
      <c r="C36" s="83">
        <f t="shared" si="10"/>
        <v>4235000</v>
      </c>
      <c r="D36" s="76">
        <f t="shared" si="11"/>
        <v>2032800</v>
      </c>
      <c r="E36" s="84">
        <f t="shared" si="12"/>
        <v>6267800</v>
      </c>
    </row>
    <row r="37" spans="1:5" ht="12.75">
      <c r="A37" s="82">
        <v>4</v>
      </c>
      <c r="B37" s="76">
        <f>+(B36-C36)</f>
        <v>12705000</v>
      </c>
      <c r="C37" s="83">
        <f t="shared" si="10"/>
        <v>4235000</v>
      </c>
      <c r="D37" s="76">
        <f t="shared" si="11"/>
        <v>1524600</v>
      </c>
      <c r="E37" s="84">
        <f t="shared" si="12"/>
        <v>5759600</v>
      </c>
    </row>
    <row r="38" spans="1:5" ht="12.75">
      <c r="A38" s="82">
        <v>5</v>
      </c>
      <c r="B38" s="76">
        <f>+(B37-C37)</f>
        <v>8470000</v>
      </c>
      <c r="C38" s="83">
        <f t="shared" si="10"/>
        <v>4235000</v>
      </c>
      <c r="D38" s="76">
        <f t="shared" si="11"/>
        <v>1016400</v>
      </c>
      <c r="E38" s="84">
        <f t="shared" si="12"/>
        <v>5251400</v>
      </c>
    </row>
    <row r="39" spans="1:5" ht="13.5" thickBot="1">
      <c r="A39" s="87">
        <v>6</v>
      </c>
      <c r="B39" s="88">
        <f>+(B38-C38)</f>
        <v>4235000</v>
      </c>
      <c r="C39" s="89">
        <f t="shared" si="10"/>
        <v>4235000</v>
      </c>
      <c r="D39" s="88">
        <f t="shared" si="11"/>
        <v>508200</v>
      </c>
      <c r="E39" s="90">
        <f t="shared" si="12"/>
        <v>4743200</v>
      </c>
    </row>
    <row r="42" spans="11:12" ht="12.75">
      <c r="K42" s="11">
        <f>SUM(K25:K29)</f>
        <v>-36300000</v>
      </c>
      <c r="L42" s="6">
        <f>K42*0.7</f>
        <v>-25410000</v>
      </c>
    </row>
  </sheetData>
  <mergeCells count="6">
    <mergeCell ref="C10:E10"/>
    <mergeCell ref="A29:B29"/>
    <mergeCell ref="C9:E9"/>
    <mergeCell ref="A12:B12"/>
    <mergeCell ref="E15:F15"/>
    <mergeCell ref="E16:F16"/>
  </mergeCells>
  <printOptions/>
  <pageMargins left="0.75" right="0.75" top="1" bottom="1" header="0" footer="0"/>
  <pageSetup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CentroIniciativa UDP</Manager>
  <Company>Universidad Diego Portales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Costos Crear una Empresa</dc:title>
  <dc:subject/>
  <dc:creator/>
  <cp:keywords/>
  <dc:description/>
  <cp:lastModifiedBy>oem</cp:lastModifiedBy>
  <dcterms:created xsi:type="dcterms:W3CDTF">1998-07-11T16:02:00Z</dcterms:created>
  <dcterms:modified xsi:type="dcterms:W3CDTF">2012-02-05T19:50:39Z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